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ama\Downloads\93\"/>
    </mc:Choice>
  </mc:AlternateContent>
  <xr:revisionPtr revIDLastSave="0" documentId="8_{9EAA2C8E-710F-4EBA-8673-1B47120EF3BC}" xr6:coauthVersionLast="47" xr6:coauthVersionMax="47" xr10:uidLastSave="{00000000-0000-0000-0000-000000000000}"/>
  <bookViews>
    <workbookView xWindow="-110" yWindow="-110" windowWidth="19420" windowHeight="11500" activeTab="2" xr2:uid="{51658058-8315-A640-B733-1DFC39D6EEC8}"/>
  </bookViews>
  <sheets>
    <sheet name="Sheet1" sheetId="1" r:id="rId1"/>
    <sheet name="Sheet2" sheetId="2" r:id="rId2"/>
    <sheet name="分析結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4" l="1"/>
  <c r="N3" i="4"/>
  <c r="N2" i="4"/>
  <c r="M4" i="4"/>
  <c r="M3" i="4"/>
  <c r="M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B53" i="4"/>
  <c r="B52" i="4"/>
  <c r="B51" i="4"/>
  <c r="D49" i="4"/>
  <c r="C49" i="4"/>
  <c r="B49" i="4"/>
  <c r="D48" i="4"/>
  <c r="C48" i="4"/>
  <c r="B48" i="4"/>
  <c r="D47" i="4"/>
  <c r="C47" i="4"/>
  <c r="B47" i="4"/>
  <c r="D46" i="4"/>
  <c r="C46" i="4"/>
  <c r="B46" i="4"/>
  <c r="D45" i="4"/>
  <c r="C45" i="4"/>
  <c r="B45" i="4"/>
  <c r="D44" i="4"/>
  <c r="C44" i="4"/>
  <c r="B44" i="4"/>
  <c r="D43" i="4"/>
  <c r="C43" i="4"/>
  <c r="B43" i="4"/>
  <c r="D42" i="4"/>
  <c r="C42" i="4"/>
  <c r="B42" i="4"/>
  <c r="D41" i="4"/>
  <c r="C41" i="4"/>
  <c r="B41" i="4"/>
  <c r="D40" i="4"/>
  <c r="C40" i="4"/>
  <c r="B40" i="4"/>
  <c r="B36" i="4"/>
  <c r="B35" i="4"/>
  <c r="B34" i="4"/>
  <c r="B33" i="4"/>
  <c r="B32" i="4"/>
  <c r="B31" i="4"/>
  <c r="B30" i="4"/>
  <c r="E26" i="4"/>
  <c r="E25" i="4"/>
  <c r="E24" i="4"/>
  <c r="D26" i="4"/>
  <c r="D25" i="4"/>
  <c r="D24" i="4"/>
  <c r="C26" i="4"/>
  <c r="C25" i="4"/>
  <c r="C24" i="4"/>
  <c r="B18" i="4"/>
  <c r="B19" i="4" s="1"/>
  <c r="B20" i="4" s="1"/>
  <c r="B17" i="4"/>
  <c r="F15" i="4"/>
  <c r="E15" i="4"/>
  <c r="D15" i="4"/>
  <c r="G5" i="4"/>
  <c r="G6" i="4"/>
  <c r="G7" i="4"/>
  <c r="G8" i="4"/>
  <c r="G9" i="4"/>
  <c r="G10" i="4"/>
  <c r="G11" i="4"/>
  <c r="G12" i="4"/>
  <c r="G13" i="4"/>
  <c r="G14" i="4"/>
  <c r="F5" i="4"/>
  <c r="F6" i="4"/>
  <c r="F7" i="4"/>
  <c r="F8" i="4"/>
  <c r="F9" i="4"/>
  <c r="F10" i="4"/>
  <c r="F11" i="4"/>
  <c r="F12" i="4"/>
  <c r="F13" i="4"/>
  <c r="F14" i="4"/>
  <c r="E5" i="4"/>
  <c r="E6" i="4"/>
  <c r="E7" i="4"/>
  <c r="E8" i="4"/>
  <c r="E9" i="4"/>
  <c r="E10" i="4"/>
  <c r="E11" i="4"/>
  <c r="E12" i="4"/>
  <c r="E13" i="4"/>
  <c r="E14" i="4"/>
  <c r="D5" i="4"/>
  <c r="D6" i="4"/>
  <c r="D7" i="4"/>
  <c r="D8" i="4"/>
  <c r="D9" i="4"/>
  <c r="D10" i="4"/>
  <c r="D11" i="4"/>
  <c r="D12" i="4"/>
  <c r="D13" i="4"/>
  <c r="D14" i="4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2" i="2"/>
  <c r="F3" i="2"/>
  <c r="F4" i="2"/>
  <c r="F5" i="2"/>
  <c r="F6" i="2"/>
  <c r="F7" i="2"/>
  <c r="F8" i="2"/>
  <c r="F9" i="2"/>
  <c r="F10" i="2"/>
  <c r="F11" i="2"/>
</calcChain>
</file>

<file path=xl/sharedStrings.xml><?xml version="1.0" encoding="utf-8"?>
<sst xmlns="http://schemas.openxmlformats.org/spreadsheetml/2006/main" count="99" uniqueCount="86">
  <si>
    <t>Gaussian Data</t>
  </si>
  <si>
    <t>区間</t>
  </si>
  <si>
    <t>度数</t>
  </si>
  <si>
    <t>0-10</t>
  </si>
  <si>
    <t>20-30</t>
  </si>
  <si>
    <t>30-40</t>
  </si>
  <si>
    <t>40-50</t>
  </si>
  <si>
    <t>50-60</t>
  </si>
  <si>
    <t>60-70</t>
  </si>
  <si>
    <t>70-80</t>
  </si>
  <si>
    <t>80-90</t>
  </si>
  <si>
    <t>90-100</t>
  </si>
  <si>
    <t>統計指標</t>
  </si>
  <si>
    <t>値</t>
  </si>
  <si>
    <t>平均値 (Mean)</t>
  </si>
  <si>
    <t>中央値 (Median)</t>
  </si>
  <si>
    <t>標準偏差 σ (STDEV)</t>
  </si>
  <si>
    <t>分散 (Variance)</t>
  </si>
  <si>
    <t>最小値 (Min)</t>
  </si>
  <si>
    <t>最大値 (Max)</t>
  </si>
  <si>
    <t>範囲 (Range)</t>
  </si>
  <si>
    <t>データ数 (Count)</t>
  </si>
  <si>
    <t>尖度 (Kurtosis)</t>
  </si>
  <si>
    <t>歪度 (Skewness)</t>
  </si>
  <si>
    <t>第1四分位 (Q1)</t>
  </si>
  <si>
    <t>第3四分位 (Q3)</t>
  </si>
  <si>
    <t>四分位範囲 (IQR)</t>
  </si>
  <si>
    <t>変動係数 (CV)</t>
  </si>
  <si>
    <t>10-20</t>
    <phoneticPr fontId="1"/>
  </si>
  <si>
    <t>ガウス分布データ マクロ分析レポート</t>
  </si>
  <si>
    <t>① カイ二乗適合度検定（χ² Goodness-of-Fit）</t>
  </si>
  <si>
    <t>下限</t>
  </si>
  <si>
    <t>上限</t>
  </si>
  <si>
    <t>実測度数(O)</t>
  </si>
  <si>
    <t>理論度数(E)</t>
  </si>
  <si>
    <t>(O-E)²/E</t>
  </si>
  <si>
    <t>累積理論確率</t>
  </si>
  <si>
    <t>合計</t>
  </si>
  <si>
    <t>χ² 統計量</t>
  </si>
  <si>
    <t>自由度 (df)</t>
  </si>
  <si>
    <t>p値</t>
  </si>
  <si>
    <t>判定 (α=0.05)</t>
  </si>
  <si>
    <t>② σルール検証（68-95-99.7 ルール）</t>
  </si>
  <si>
    <t>理論割合</t>
  </si>
  <si>
    <t>実測割合</t>
  </si>
  <si>
    <t>μ ± 1σ (68.27%)</t>
  </si>
  <si>
    <t>μ ± 2σ (95.45%)</t>
  </si>
  <si>
    <t>μ ± 3σ (99.73%)</t>
  </si>
  <si>
    <t>③ 外れ値検出（IQR法）</t>
  </si>
  <si>
    <t>指標</t>
  </si>
  <si>
    <t>Q1 (第1四分位)</t>
  </si>
  <si>
    <t>Q3 (第3四分位)</t>
  </si>
  <si>
    <t>IQR</t>
  </si>
  <si>
    <t>下限 (Q1 - 1.5×IQR)</t>
  </si>
  <si>
    <t>上限 (Q3 + 1.5×IQR)</t>
  </si>
  <si>
    <t>外れ値の個数</t>
  </si>
  <si>
    <t>外れ値の割合</t>
  </si>
  <si>
    <t>④ 累積分布関数 (CDF) 比較</t>
  </si>
  <si>
    <t>区間上限</t>
  </si>
  <si>
    <t>理論CDF</t>
  </si>
  <si>
    <t>実測CDF</t>
  </si>
  <si>
    <t>差 |Fn-F|</t>
  </si>
  <si>
    <t>範囲</t>
    <phoneticPr fontId="1"/>
  </si>
  <si>
    <t>理論割合</t>
    <phoneticPr fontId="1"/>
  </si>
  <si>
    <t>実測個数</t>
    <phoneticPr fontId="1"/>
  </si>
  <si>
    <t>実測割合</t>
    <phoneticPr fontId="1"/>
  </si>
  <si>
    <t>差異</t>
    <phoneticPr fontId="1"/>
  </si>
  <si>
    <t>KS統計量 (D_n)</t>
  </si>
  <si>
    <t>KS臨界値 (α=0.05)</t>
  </si>
  <si>
    <t>判定</t>
  </si>
  <si>
    <t>⑤ 可視化</t>
  </si>
  <si>
    <t>実測度数</t>
  </si>
  <si>
    <t>理論度数</t>
  </si>
  <si>
    <t>σ範囲</t>
  </si>
  <si>
    <t>1σ</t>
  </si>
  <si>
    <t>2σ</t>
  </si>
  <si>
    <t>3σ</t>
  </si>
  <si>
    <t>0-10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</si>
  <si>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</si>
  <si>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</si>
  <si>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</si>
  <si>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</si>
  <si>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60-70</t>
    <phoneticPr fontId="1"/>
  </si>
  <si>
    <t>70-80</t>
    <phoneticPr fontId="1"/>
  </si>
  <si>
    <t>80-90</t>
    <phoneticPr fontId="1"/>
  </si>
  <si>
    <t>90-100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</si>
</sst>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0.0000"/>
    <numFmt numFmtId="180" formatCode="0_);[Red]\(0\)"/>
    <numFmt numFmtId="181" formatCode="0.000%"/>
    <numFmt numFmtId="182" formatCode="0.000000"/>
  </numFmts>
  <fonts count="6" x14ac:knownFonts="1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2"/>
      <scheme val="minor"/>
    </font>
    <font>
      <b/>
      <sz val="16"/>
      <color rgb="FF1F4E79"/>
      <name val="游ゴシック"/>
      <family val="2"/>
      <scheme val="minor"/>
    </font>
    <font>
      <b/>
      <sz val="13"/>
      <color rgb="FF2F5597"/>
      <name val="游ゴシック"/>
      <family val="2"/>
      <scheme val="minor"/>
    </font>
    <font>
      <b/>
      <sz val="12"/>
      <color rgb="FFFFFFFF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E4F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EC"/>
        <bgColor indexed="64"/>
      </patternFill>
    </fill>
  </fills>
  <borders count="16">
    <border>
      <left/>
      <right/>
      <top/>
      <bottom/>
      <diagonal/>
    </border>
    <border>
      <left style="thin">
        <color rgb="FF4472C4"/>
      </left>
      <right style="hair">
        <color rgb="FFB4C6E7"/>
      </right>
      <top style="thin">
        <color rgb="FF4472C4"/>
      </top>
      <bottom style="hair">
        <color rgb="FFB4C6E7"/>
      </bottom>
      <diagonal/>
    </border>
    <border>
      <left style="hair">
        <color rgb="FFB4C6E7"/>
      </left>
      <right style="thin">
        <color rgb="FF4472C4"/>
      </right>
      <top style="thin">
        <color rgb="FF4472C4"/>
      </top>
      <bottom style="hair">
        <color rgb="FFB4C6E7"/>
      </bottom>
      <diagonal/>
    </border>
    <border>
      <left style="thin">
        <color rgb="FF4472C4"/>
      </left>
      <right style="hair">
        <color rgb="FFB4C6E7"/>
      </right>
      <top style="hair">
        <color rgb="FFB4C6E7"/>
      </top>
      <bottom style="hair">
        <color rgb="FFB4C6E7"/>
      </bottom>
      <diagonal/>
    </border>
    <border>
      <left style="hair">
        <color rgb="FFB4C6E7"/>
      </left>
      <right style="thin">
        <color rgb="FF4472C4"/>
      </right>
      <top style="hair">
        <color rgb="FFB4C6E7"/>
      </top>
      <bottom style="hair">
        <color rgb="FFB4C6E7"/>
      </bottom>
      <diagonal/>
    </border>
    <border>
      <left style="thin">
        <color rgb="FF4472C4"/>
      </left>
      <right style="hair">
        <color rgb="FFB4C6E7"/>
      </right>
      <top style="hair">
        <color rgb="FFB4C6E7"/>
      </top>
      <bottom style="thin">
        <color rgb="FF4472C4"/>
      </bottom>
      <diagonal/>
    </border>
    <border>
      <left style="hair">
        <color rgb="FFB4C6E7"/>
      </left>
      <right style="thin">
        <color rgb="FF4472C4"/>
      </right>
      <top style="hair">
        <color rgb="FFB4C6E7"/>
      </top>
      <bottom style="thin">
        <color rgb="FF4472C4"/>
      </bottom>
      <diagonal/>
    </border>
    <border>
      <left style="thin">
        <color rgb="FFBF8F00"/>
      </left>
      <right/>
      <top style="thin">
        <color rgb="FFBF8F00"/>
      </top>
      <bottom/>
      <diagonal/>
    </border>
    <border>
      <left style="thin">
        <color rgb="FFBF8F00"/>
      </left>
      <right/>
      <top/>
      <bottom/>
      <diagonal/>
    </border>
    <border>
      <left style="thin">
        <color rgb="FFBF8F00"/>
      </left>
      <right/>
      <top/>
      <bottom style="thin">
        <color rgb="FFBF8F00"/>
      </bottom>
      <diagonal/>
    </border>
    <border>
      <left/>
      <right style="thin">
        <color rgb="FFBF8F00"/>
      </right>
      <top style="thin">
        <color rgb="FFBF8F00"/>
      </top>
      <bottom/>
      <diagonal/>
    </border>
    <border>
      <left/>
      <right style="thin">
        <color rgb="FFBF8F00"/>
      </right>
      <top/>
      <bottom/>
      <diagonal/>
    </border>
    <border>
      <left/>
      <right style="thin">
        <color rgb="FFBF8F00"/>
      </right>
      <top/>
      <bottom style="thin">
        <color rgb="FFBF8F00"/>
      </bottom>
      <diagonal/>
    </border>
    <border>
      <left style="hair">
        <color rgb="FFB4C6E7"/>
      </left>
      <right style="hair">
        <color rgb="FFB4C6E7"/>
      </right>
      <top style="thin">
        <color rgb="FF4472C4"/>
      </top>
      <bottom style="hair">
        <color rgb="FFB4C6E7"/>
      </bottom>
      <diagonal/>
    </border>
    <border>
      <left style="hair">
        <color rgb="FFB4C6E7"/>
      </left>
      <right style="hair">
        <color rgb="FFB4C6E7"/>
      </right>
      <top style="hair">
        <color rgb="FFB4C6E7"/>
      </top>
      <bottom style="hair">
        <color rgb="FFB4C6E7"/>
      </bottom>
      <diagonal/>
    </border>
    <border>
      <left style="hair">
        <color rgb="FFB4C6E7"/>
      </left>
      <right style="hair">
        <color rgb="FFB4C6E7"/>
      </right>
      <top style="hair">
        <color rgb="FFB4C6E7"/>
      </top>
      <bottom style="thin">
        <color rgb="FF4472C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2" borderId="0" xfId="0" applyFont="1" applyFill="1"/>
    <xf numFmtId="56" fontId="0" fillId="0" borderId="0" xfId="0" applyNumberFormat="1"/>
    <xf numFmtId="3" fontId="0" fillId="0" borderId="0" xfId="0" applyNumberFormat="1"/>
    <xf numFmtId="179" fontId="0" fillId="0" borderId="0" xfId="0" applyNumberFormat="1"/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179" fontId="0" fillId="0" borderId="4" xfId="0" applyNumberFormat="1" applyBorder="1"/>
    <xf numFmtId="0" fontId="0" fillId="0" borderId="5" xfId="0" applyBorder="1"/>
    <xf numFmtId="10" fontId="0" fillId="0" borderId="6" xfId="0" applyNumberForma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4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179" fontId="0" fillId="0" borderId="4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2" fontId="2" fillId="3" borderId="4" xfId="0" applyNumberFormat="1" applyFont="1" applyFill="1" applyBorder="1" applyAlignment="1">
      <alignment horizontal="right"/>
    </xf>
    <xf numFmtId="180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0" fontId="5" fillId="4" borderId="0" xfId="0" applyFont="1" applyFill="1" applyAlignment="1">
      <alignment horizontal="center"/>
    </xf>
    <xf numFmtId="181" fontId="0" fillId="0" borderId="0" xfId="0" applyNumberFormat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179" fontId="0" fillId="5" borderId="10" xfId="0" applyNumberFormat="1" applyFill="1" applyBorder="1"/>
    <xf numFmtId="1" fontId="0" fillId="5" borderId="11" xfId="0" applyNumberFormat="1" applyFill="1" applyBorder="1"/>
    <xf numFmtId="182" fontId="0" fillId="5" borderId="11" xfId="0" applyNumberFormat="1" applyFill="1" applyBorder="1"/>
    <xf numFmtId="0" fontId="2" fillId="5" borderId="12" xfId="0" applyFont="1" applyFill="1" applyBorder="1"/>
    <xf numFmtId="0" fontId="4" fillId="5" borderId="0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0" fontId="0" fillId="0" borderId="14" xfId="0" applyNumberFormat="1" applyBorder="1"/>
    <xf numFmtId="3" fontId="0" fillId="0" borderId="14" xfId="0" applyNumberFormat="1" applyBorder="1"/>
    <xf numFmtId="10" fontId="0" fillId="0" borderId="4" xfId="0" applyNumberFormat="1" applyBorder="1"/>
    <xf numFmtId="10" fontId="0" fillId="0" borderId="15" xfId="0" applyNumberFormat="1" applyBorder="1"/>
    <xf numFmtId="3" fontId="0" fillId="0" borderId="15" xfId="0" applyNumberFormat="1" applyBorder="1"/>
    <xf numFmtId="0" fontId="2" fillId="6" borderId="3" xfId="0" applyFont="1" applyFill="1" applyBorder="1"/>
    <xf numFmtId="3" fontId="2" fillId="6" borderId="4" xfId="0" applyNumberFormat="1" applyFont="1" applyFill="1" applyBorder="1"/>
    <xf numFmtId="0" fontId="2" fillId="6" borderId="5" xfId="0" applyFont="1" applyFill="1" applyBorder="1"/>
    <xf numFmtId="10" fontId="2" fillId="6" borderId="6" xfId="0" applyNumberFormat="1" applyFont="1" applyFill="1" applyBorder="1"/>
    <xf numFmtId="182" fontId="0" fillId="5" borderId="10" xfId="0" applyNumberFormat="1" applyFill="1" applyBorder="1"/>
    <xf numFmtId="179" fontId="0" fillId="0" borderId="14" xfId="0" applyNumberFormat="1" applyBorder="1"/>
    <xf numFmtId="179" fontId="0" fillId="0" borderId="15" xfId="0" applyNumberFormat="1" applyBorder="1"/>
    <xf numFmtId="179" fontId="0" fillId="0" borderId="6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ヒストグラム（ガウス分布）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度数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Sheet2!$E$2:$E$11</c:f>
              <c:strCache>
                <c:ptCount val="10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  <c:pt idx="8">
                  <c:v>80-90</c:v>
                </c:pt>
                <c:pt idx="9">
                  <c:v>90-100</c:v>
                </c:pt>
              </c:strCache>
            </c:strRef>
          </c:cat>
          <c:val>
            <c:numRef>
              <c:f>Sheet2!$F$2:$F$11</c:f>
              <c:numCache>
                <c:formatCode>#,##0</c:formatCode>
                <c:ptCount val="10"/>
                <c:pt idx="0">
                  <c:v>7</c:v>
                </c:pt>
                <c:pt idx="1">
                  <c:v>27</c:v>
                </c:pt>
                <c:pt idx="2">
                  <c:v>71</c:v>
                </c:pt>
                <c:pt idx="3">
                  <c:v>148</c:v>
                </c:pt>
                <c:pt idx="4">
                  <c:v>234</c:v>
                </c:pt>
                <c:pt idx="5">
                  <c:v>224</c:v>
                </c:pt>
                <c:pt idx="6">
                  <c:v>162</c:v>
                </c:pt>
                <c:pt idx="7">
                  <c:v>90</c:v>
                </c:pt>
                <c:pt idx="8">
                  <c:v>30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1-4E90-9B96-871570028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771850752"/>
        <c:axId val="771851232"/>
      </c:barChart>
      <c:catAx>
        <c:axId val="77185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値の区間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1851232"/>
        <c:crosses val="autoZero"/>
        <c:auto val="1"/>
        <c:lblAlgn val="ctr"/>
        <c:lblOffset val="100"/>
        <c:noMultiLvlLbl val="0"/>
      </c:catAx>
      <c:valAx>
        <c:axId val="771851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0E0E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度数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185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実測 </a:t>
            </a:r>
            <a:r>
              <a:rPr lang="en-US"/>
              <a:t>vs </a:t>
            </a:r>
            <a:r>
              <a:rPr lang="ja-JP"/>
              <a:t>理論 度数分布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分析結果!$I$1</c:f>
              <c:strCache>
                <c:ptCount val="1"/>
                <c:pt idx="0">
                  <c:v>実測度数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分析結果!$I$2:$I$11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分析結果!$H$2:$H$11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D02-4B85-AEA1-E5A6F0A87FAE}"/>
            </c:ext>
          </c:extLst>
        </c:ser>
        <c:ser>
          <c:idx val="1"/>
          <c:order val="1"/>
          <c:tx>
            <c:strRef>
              <c:f>分析結果!$J$1</c:f>
              <c:strCache>
                <c:ptCount val="1"/>
                <c:pt idx="0">
                  <c:v>理論度数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分析結果!$J$2:$J$11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分析結果!$H$2:$H$11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D02-4B85-AEA1-E5A6F0A87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358480"/>
        <c:axId val="656317680"/>
      </c:barChart>
      <c:catAx>
        <c:axId val="627358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区間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317680"/>
        <c:crosses val="autoZero"/>
        <c:auto val="1"/>
        <c:lblAlgn val="ctr"/>
        <c:lblOffset val="100"/>
        <c:noMultiLvlLbl val="0"/>
      </c:catAx>
      <c:valAx>
        <c:axId val="656317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0E0E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度数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35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ja-JP"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</a:t>
            </a:r>
            <a:r>
              <a:rPr lang="ja-JP"/>
              <a:t>ルール</a:t>
            </a:r>
            <a:r>
              <a:rPr lang="en-US"/>
              <a:t>: </a:t>
            </a:r>
            <a:r>
              <a:rPr lang="ja-JP"/>
              <a:t>理論 </a:t>
            </a:r>
            <a:r>
              <a:rPr lang="en-US"/>
              <a:t>vs </a:t>
            </a:r>
            <a:r>
              <a:rPr lang="ja-JP"/>
              <a:t>実測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ja-JP"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分析結果!$M$1</c:f>
              <c:strCache>
                <c:ptCount val="1"/>
                <c:pt idx="0">
                  <c:v>理論割合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分析結果!$M$2:$M$4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分析結果!$L$2:$L$4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C8D-489D-AFDD-1C77AC47BDBD}"/>
            </c:ext>
          </c:extLst>
        </c:ser>
        <c:ser>
          <c:idx val="1"/>
          <c:order val="1"/>
          <c:tx>
            <c:strRef>
              <c:f>分析結果!$N$1</c:f>
              <c:strCache>
                <c:ptCount val="1"/>
                <c:pt idx="0">
                  <c:v>実測割合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分析結果!$N$2:$N$4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分析結果!$L$2:$L$4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C8D-489D-AFDD-1C77AC47B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844016"/>
        <c:axId val="780844496"/>
      </c:barChart>
      <c:catAx>
        <c:axId val="7808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0844496"/>
        <c:crosses val="autoZero"/>
        <c:auto val="1"/>
        <c:lblAlgn val="ctr"/>
        <c:lblOffset val="100"/>
        <c:noMultiLvlLbl val="0"/>
      </c:catAx>
      <c:valAx>
        <c:axId val="780844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0E0E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割合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084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pages.store.office.com/addinsinstallpage.aspx?rs=en-US&amp;assetid=WA200010472&amp;isWac=True&amp;ui=en-US&amp;ad=US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6383</xdr:colOff>
      <xdr:row>39</xdr:row>
      <xdr:rowOff>6350</xdr:rowOff>
    </xdr:to>
    <xdr:grpSp>
      <xdr:nvGrpSpPr>
        <xdr:cNvPr id="2" name="GroupName">
          <a:extLst>
            <a:ext uri="{FF2B5EF4-FFF2-40B4-BE49-F238E27FC236}">
              <a16:creationId xmlns:a16="http://schemas.microsoft.com/office/drawing/2014/main" id="{AE78BA04-CF16-4C74-98B9-8DACE646475B}"/>
            </a:ext>
          </a:extLst>
        </xdr:cNvPr>
        <xdr:cNvGrpSpPr/>
      </xdr:nvGrpSpPr>
      <xdr:grpSpPr>
        <a:xfrm>
          <a:off x="0" y="0"/>
          <a:ext cx="11480833" cy="9912350"/>
          <a:chOff x="0" y="0"/>
          <a:chExt cx="10547394" cy="7626350"/>
        </a:xfrm>
      </xdr:grpSpPr>
      <xdr:sp macro="" textlink="">
        <xdr:nvSpPr>
          <xdr:cNvPr id="14" name="Background">
            <a:extLst>
              <a:ext uri="{FF2B5EF4-FFF2-40B4-BE49-F238E27FC236}">
                <a16:creationId xmlns:a16="http://schemas.microsoft.com/office/drawing/2014/main" id="{073E1467-8F07-4DC8-BA59-4882BB15403C}"/>
              </a:ext>
            </a:extLst>
          </xdr:cNvPr>
          <xdr:cNvSpPr/>
        </xdr:nvSpPr>
        <xdr:spPr>
          <a:xfrm>
            <a:off x="0" y="0"/>
            <a:ext cx="10534691" cy="76263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E" sz="1100"/>
          </a:p>
        </xdr:txBody>
      </xdr:sp>
      <xdr:sp macro="" textlink="">
        <xdr:nvSpPr>
          <xdr:cNvPr id="32" name="OtherAppsContent">
            <a:extLst>
              <a:ext uri="{FF2B5EF4-FFF2-40B4-BE49-F238E27FC236}">
                <a16:creationId xmlns:a16="http://schemas.microsoft.com/office/drawing/2014/main" id="{74690AC1-7226-4506-BCA3-549869736BDC}"/>
              </a:ext>
            </a:extLst>
          </xdr:cNvPr>
          <xdr:cNvSpPr txBox="1"/>
        </xdr:nvSpPr>
        <xdr:spPr>
          <a:xfrm>
            <a:off x="912447" y="6763789"/>
            <a:ext cx="9634947" cy="294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tlCol="0" anchor="ctr" anchorCtr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914400" rtl="0" eaLnBrk="1" latinLnBrk="0" hangingPunct="1"/>
            <a:endParaRPr/>
          </a:p>
        </xdr:txBody>
      </xdr:sp>
      <xdr:sp macro="" textlink="">
        <xdr:nvSpPr>
          <xdr:cNvPr id="33" name="OtherAppsHeader">
            <a:extLst>
              <a:ext uri="{FF2B5EF4-FFF2-40B4-BE49-F238E27FC236}">
                <a16:creationId xmlns:a16="http://schemas.microsoft.com/office/drawing/2014/main" id="{0D640A13-CBB2-46AE-9AD4-42CBFEBF0D26}"/>
              </a:ext>
            </a:extLst>
          </xdr:cNvPr>
          <xdr:cNvSpPr txBox="1"/>
        </xdr:nvSpPr>
        <xdr:spPr>
          <a:xfrm>
            <a:off x="912446" y="6407228"/>
            <a:ext cx="9634946" cy="339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tlCol="0" anchor="ctr" anchorCtr="0">
            <a:normAutofit lnSpcReduction="10000"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914400" rtl="0" eaLnBrk="1" latinLnBrk="0" hangingPunct="1"/>
            <a:endParaRPr/>
          </a:p>
        </xdr:txBody>
      </xdr:sp>
      <xdr:sp macro="" textlink="">
        <xdr:nvSpPr>
          <xdr:cNvPr id="36" name="InstallationHelpContent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5189EA5-1324-42DD-8EBE-616EF92E1C5B}"/>
              </a:ext>
            </a:extLst>
          </xdr:cNvPr>
          <xdr:cNvSpPr txBox="1"/>
        </xdr:nvSpPr>
        <xdr:spPr>
          <a:xfrm>
            <a:off x="912446" y="5563559"/>
            <a:ext cx="9622246" cy="501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tlCol="0" anchor="ctr" anchorCtr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i="0">
                <a:latin typeface="Segoe UI" panose="020B0502040204020203" pitchFamily="34" charset="0"/>
                <a:cs typeface="Segoe UI" panose="020B0502040204020203" pitchFamily="34" charset="0"/>
              </a:rPr>
              <a:t>Return to your internet browser or copy this link into your browser:</a:t>
            </a:r>
          </a:p>
          <a:p>
            <a:pPr marL="0" indent="0" algn="l" defTabSz="914400" rtl="0" eaLnBrk="1" latinLnBrk="0" hangingPunct="1"/>
            <a:r>
              <a:rPr lang="en-US" sz="1200" b="0" i="0" u="sng" kern="1200">
                <a:solidFill>
                  <a:srgbClr val="0563C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https://pages.store.office.com/addinsinstallpage.aspx?rs=en-US&amp;assetid=WA200010472&amp;isWac=True&amp;ui=en-US&amp;ad=US</a:t>
            </a:r>
          </a:p>
        </xdr:txBody>
      </xdr:sp>
      <xdr:sp macro="" textlink="">
        <xdr:nvSpPr>
          <xdr:cNvPr id="37" name="InstallationHelpHeader">
            <a:extLst>
              <a:ext uri="{FF2B5EF4-FFF2-40B4-BE49-F238E27FC236}">
                <a16:creationId xmlns:a16="http://schemas.microsoft.com/office/drawing/2014/main" id="{0AD63894-8D6E-4682-872C-5B2148E5455D}"/>
              </a:ext>
            </a:extLst>
          </xdr:cNvPr>
          <xdr:cNvSpPr txBox="1"/>
        </xdr:nvSpPr>
        <xdr:spPr>
          <a:xfrm>
            <a:off x="912446" y="5219725"/>
            <a:ext cx="9622245" cy="3438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tlCol="0" anchor="ctr" anchorCtr="0">
            <a:normAutofit lnSpcReduction="10000"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0" i="0">
                <a:latin typeface="Segoe UI Light" panose="020B0502040204020203" pitchFamily="34" charset="0"/>
                <a:cs typeface="Segoe UI Light" panose="020B0502040204020203" pitchFamily="34" charset="0"/>
              </a:rPr>
              <a:t>Need more help?</a:t>
            </a:r>
          </a:p>
        </xdr:txBody>
      </xdr:sp>
      <xdr:pic>
        <xdr:nvPicPr>
          <xdr:cNvPr id="16" name="LaunchHelpImage" descr="Office ribbon open on the Home tab.">
            <a:extLst>
              <a:ext uri="{FF2B5EF4-FFF2-40B4-BE49-F238E27FC236}">
                <a16:creationId xmlns:a16="http://schemas.microsoft.com/office/drawing/2014/main" id="{0F8E4033-DE75-404D-B028-28D0EEF181FE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12446" y="2782779"/>
            <a:ext cx="5929327" cy="2086762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15" name="GroupName">
            <a:extLst>
              <a:ext uri="{FF2B5EF4-FFF2-40B4-BE49-F238E27FC236}">
                <a16:creationId xmlns:a16="http://schemas.microsoft.com/office/drawing/2014/main" id="{A6817EF0-1454-46EA-8D01-85B74F1678B5}"/>
              </a:ext>
            </a:extLst>
          </xdr:cNvPr>
          <xdr:cNvSpPr txBox="1"/>
        </xdr:nvSpPr>
        <xdr:spPr>
          <a:xfrm>
            <a:off x="5388720" y="4173572"/>
            <a:ext cx="908001" cy="309809"/>
          </a:xfrm>
          <a:prstGeom prst="rect">
            <a:avLst/>
          </a:prstGeom>
          <a:noFill/>
        </xdr:spPr>
        <xdr:txBody>
          <a:bodyPr wrap="square" lIns="0" tIns="0" rIns="0" bIns="0" rtlCol="0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n-GB" sz="800" kern="1200">
                <a:solidFill>
                  <a:srgbClr val="404040"/>
                </a:solidFill>
                <a:effectLst/>
                <a:latin typeface="Segoe UI" panose="020B0502040204020203" pitchFamily="34" charset="0"/>
                <a:ea typeface="Times New Roman" panose="02020603050405020304" pitchFamily="18" charset="0"/>
                <a:cs typeface="Segoe UI" panose="020B0502040204020203" pitchFamily="34" charset="0"/>
              </a:rPr>
              <a:t>Genspark</a:t>
            </a:r>
            <a:endParaRPr lang="en-IE" sz="1200">
              <a:effectLst/>
              <a:latin typeface="Segoe UI" panose="020B0502040204020203" pitchFamily="34" charset="0"/>
              <a:ea typeface="Times New Roman" panose="02020603050405020304" pitchFamily="18" charset="0"/>
              <a:cs typeface="Segoe UI" panose="020B0502040204020203" pitchFamily="34" charset="0"/>
            </a:endParaRPr>
          </a:p>
        </xdr:txBody>
      </xdr:sp>
      <xdr:pic>
        <xdr:nvPicPr>
          <xdr:cNvPr id="39" name="CommandButton" descr="Command button for Genspark For Excel.">
            <a:extLst>
              <a:ext uri="{FF2B5EF4-FFF2-40B4-BE49-F238E27FC236}">
                <a16:creationId xmlns:a16="http://schemas.microsoft.com/office/drawing/2014/main" id="{14ACEC7E-44DC-4800-844B-855892650726}"/>
              </a:ext>
            </a:extLst>
          </xdr:cNvPr>
          <xdr:cNvPicPr/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98021" y="3345116"/>
            <a:ext cx="471922" cy="475916"/>
          </a:xfrm>
          <a:prstGeom prst="rect">
            <a:avLst/>
          </a:prstGeom>
          <a:noFill/>
        </xdr:spPr>
      </xdr:pic>
      <xdr:sp macro="" textlink="">
        <xdr:nvSpPr>
          <xdr:cNvPr id="40" name="TabName">
            <a:extLst>
              <a:ext uri="{FF2B5EF4-FFF2-40B4-BE49-F238E27FC236}">
                <a16:creationId xmlns:a16="http://schemas.microsoft.com/office/drawing/2014/main" id="{714FFE5A-10D6-4C37-9966-6D547D6ED4EC}"/>
              </a:ext>
            </a:extLst>
          </xdr:cNvPr>
          <xdr:cNvSpPr txBox="1"/>
        </xdr:nvSpPr>
        <xdr:spPr>
          <a:xfrm>
            <a:off x="1661792" y="3064905"/>
            <a:ext cx="1129178" cy="315771"/>
          </a:xfrm>
          <a:prstGeom prst="rect">
            <a:avLst/>
          </a:prstGeom>
          <a:noFill/>
        </xdr:spPr>
        <xdr:txBody>
          <a:bodyPr wrap="square" lIns="0" tIns="0" rIns="0" bIns="0" rtlCol="0" anchor="ctr" anchorCtr="0">
            <a:noAutofit/>
          </a:bodyPr>
          <a:lstStyle/>
          <a:p>
            <a:pPr algn="ctr">
              <a:lnSpc>
                <a:spcPct val="105000"/>
              </a:lnSpc>
              <a:spcAft>
                <a:spcPts val="0"/>
              </a:spcAft>
            </a:pPr>
            <a:r>
              <a:rPr lang="en-GB" sz="1000" kern="1200">
                <a:solidFill>
                  <a:srgbClr val="217346"/>
                </a:solidFill>
                <a:effectLst/>
                <a:latin typeface="Segoe UI Semibold" panose="020B0702040204020203" pitchFamily="34" charset="0"/>
                <a:ea typeface="Times New Roman" panose="02020603050405020304" pitchFamily="18" charset="0"/>
              </a:rPr>
              <a:t>Home</a:t>
            </a:r>
            <a:endParaRPr lang="en-IE" sz="1200">
              <a:solidFill>
                <a:srgbClr val="217346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1" name="LaunchHelpContent2">
            <a:extLst>
              <a:ext uri="{FF2B5EF4-FFF2-40B4-BE49-F238E27FC236}">
                <a16:creationId xmlns:a16="http://schemas.microsoft.com/office/drawing/2014/main" id="{94BC9635-A68F-454A-A7D9-2BCB8CFDF1BC}"/>
              </a:ext>
            </a:extLst>
          </xdr:cNvPr>
          <xdr:cNvSpPr txBox="1"/>
        </xdr:nvSpPr>
        <xdr:spPr>
          <a:xfrm>
            <a:off x="912447" y="2490830"/>
            <a:ext cx="9628580" cy="331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none" lIns="0" rtlCol="0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i="0" baseline="0">
                <a:latin typeface="Segoe UI Semibold" panose="020B0702040204020203" pitchFamily="34" charset="0"/>
                <a:cs typeface="Segoe UI Semibold" panose="020B0702040204020203" pitchFamily="34" charset="0"/>
              </a:rPr>
              <a:t>On the Home tab</a:t>
            </a:r>
            <a:endParaRPr lang="en-US" sz="1200" b="0" i="0"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sp macro="" textlink="">
        <xdr:nvSpPr>
          <xdr:cNvPr id="42" name="LaunchHelpContent1">
            <a:extLst>
              <a:ext uri="{FF2B5EF4-FFF2-40B4-BE49-F238E27FC236}">
                <a16:creationId xmlns:a16="http://schemas.microsoft.com/office/drawing/2014/main" id="{95562660-9FFC-4C01-8DC7-4EDE3014CA51}"/>
              </a:ext>
            </a:extLst>
          </xdr:cNvPr>
          <xdr:cNvSpPr txBox="1"/>
        </xdr:nvSpPr>
        <xdr:spPr>
          <a:xfrm>
            <a:off x="912447" y="2118089"/>
            <a:ext cx="9628580" cy="3311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none" lIns="0" rtlCol="0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i="0">
                <a:latin typeface="Segoe UI" panose="020B0502040204020203" pitchFamily="34" charset="0"/>
                <a:cs typeface="Segoe UI" panose="020B0502040204020203" pitchFamily="34" charset="0"/>
              </a:rPr>
              <a:t>After you install the add-in, you can launch it by choosing the add-in button on the Home tab</a:t>
            </a:r>
            <a:endParaRPr lang="en-US" sz="1200" b="1" i="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3" name="LaunchHelpHeader">
            <a:extLst>
              <a:ext uri="{FF2B5EF4-FFF2-40B4-BE49-F238E27FC236}">
                <a16:creationId xmlns:a16="http://schemas.microsoft.com/office/drawing/2014/main" id="{95EC41EE-7B76-421B-906D-8355B601BBE9}"/>
              </a:ext>
            </a:extLst>
          </xdr:cNvPr>
          <xdr:cNvSpPr txBox="1"/>
        </xdr:nvSpPr>
        <xdr:spPr>
          <a:xfrm>
            <a:off x="912447" y="1569427"/>
            <a:ext cx="9628580" cy="493377"/>
          </a:xfrm>
          <a:prstGeom prst="rect">
            <a:avLst/>
          </a:prstGeom>
        </xdr:spPr>
        <xdr:txBody>
          <a:bodyPr wrap="none" lIns="0" rtlCol="0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>
                <a:latin typeface="Segoe UI Light" panose="020B0502040204020203" pitchFamily="34" charset="0"/>
                <a:cs typeface="Segoe UI Light" panose="020B0502040204020203" pitchFamily="34" charset="0"/>
              </a:rPr>
              <a:t>Launch the add-in</a:t>
            </a:r>
          </a:p>
        </xdr:txBody>
      </xdr:sp>
      <xdr:sp macro="" textlink="">
        <xdr:nvSpPr>
          <xdr:cNvPr id="34" name="Add-in_Banner">
            <a:extLst>
              <a:ext uri="{FF2B5EF4-FFF2-40B4-BE49-F238E27FC236}">
                <a16:creationId xmlns:a16="http://schemas.microsoft.com/office/drawing/2014/main" id="{BE51DB72-110A-4850-92E2-9D8009DF0808}"/>
              </a:ext>
            </a:extLst>
          </xdr:cNvPr>
          <xdr:cNvSpPr txBox="1"/>
        </xdr:nvSpPr>
        <xdr:spPr>
          <a:xfrm>
            <a:off x="0" y="492369"/>
            <a:ext cx="10541026" cy="671879"/>
          </a:xfrm>
          <a:prstGeom prst="rect">
            <a:avLst/>
          </a:prstGeom>
          <a:solidFill>
            <a:srgbClr val="494748">
              <a:alpha val="470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overflow" horzOverflow="overflow" vert="horz" wrap="square" lIns="1332000" tIns="180000" rIns="216000" bIns="180000" numCol="1" spcCol="0" rtlCol="0" fromWordArt="0" anchor="ctr" anchorCtr="0" forceAA="0" compatLnSpc="1">
            <a:prstTxWarp prst="textNoShape">
              <a:avLst/>
            </a:prstTxWarp>
            <a:spAutoFit/>
          </a:bodyPr>
          <a:lstStyle/>
          <a:p>
            <a:pPr>
              <a:spcAft>
                <a:spcPts val="0"/>
              </a:spcAft>
            </a:pPr>
            <a:r>
              <a:rPr lang="en-GB" sz="1800">
                <a:solidFill>
                  <a:srgbClr val="000000"/>
                </a:solidFill>
                <a:effectLst/>
                <a:latin typeface="Segoe UI Light" panose="020B0502040204020203" pitchFamily="34" charset="0"/>
                <a:ea typeface="Calibri" panose="020F0502020204030204" pitchFamily="34" charset="0"/>
                <a:cs typeface="Segoe UI Light" panose="020B0502040204020203" pitchFamily="34" charset="0"/>
              </a:rPr>
              <a:t>Genspark For Excel</a:t>
            </a:r>
            <a:endParaRPr lang="en-IE" sz="1200">
              <a:effectLst/>
              <a:latin typeface="Segoe UI Light" panose="020B0502040204020203" pitchFamily="34" charset="0"/>
              <a:ea typeface="Calibri" panose="020F0502020204030204" pitchFamily="34" charset="0"/>
              <a:cs typeface="Segoe UI Light" panose="020B0502040204020203" pitchFamily="34" charset="0"/>
            </a:endParaRPr>
          </a:p>
        </xdr:txBody>
      </xdr:sp>
      <xdr:pic>
        <xdr:nvPicPr>
          <xdr:cNvPr id="35" name="Add-in_Icon" descr="Icon for Genspark For Excel.">
            <a:extLst>
              <a:ext uri="{FF2B5EF4-FFF2-40B4-BE49-F238E27FC236}">
                <a16:creationId xmlns:a16="http://schemas.microsoft.com/office/drawing/2014/main" id="{676B5885-CE1D-41F5-B18C-0D99664E1A20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>
            <a:fillRect/>
          </a:stretch>
        </xdr:blipFill>
        <xdr:spPr bwMode="auto">
          <a:xfrm>
            <a:off x="912446" y="687754"/>
            <a:ext cx="291465" cy="289999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12700</xdr:rowOff>
    </xdr:from>
    <xdr:to>
      <xdr:col>11</xdr:col>
      <xdr:colOff>533400</xdr:colOff>
      <xdr:row>13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F8C44F-A75B-78AD-4E25-77C30661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7</xdr:col>
      <xdr:colOff>0</xdr:colOff>
      <xdr:row>75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17E8215-0EB2-7BE7-5C82-BCD3DB011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7</xdr:col>
      <xdr:colOff>0</xdr:colOff>
      <xdr:row>95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FDB154C-DB37-92D3-0E73-0ACF4A2FB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442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af05163-9bc2-4ed1-9e19-b6c7567766bb}">
  <we:reference id="WA200010472" version="1.0.5" store="en-US" storeType="OMEX"/>
  <we:alternateReferences/>
  <we:properties>
    <we:property name="Microsoft.Office.CampaignId" value="&quot;none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E452-172E-C743-8C29-3B7C4C394195}">
  <dimension ref="A1"/>
  <sheetViews>
    <sheetView topLeftCell="A13" zoomScaleNormal="100" workbookViewId="0">
      <selection activeCell="P24" sqref="P24"/>
    </sheetView>
  </sheetViews>
  <sheetFormatPr defaultColWidth="10.69140625" defaultRowHeight="20" x14ac:dyDescent="0.6"/>
  <sheetData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9970-0D1C-4F4F-B364-D33A630EBA35}">
  <dimension ref="C1:F1001"/>
  <sheetViews>
    <sheetView zoomScale="70" zoomScaleNormal="70" workbookViewId="0">
      <selection activeCell="F12" sqref="F12"/>
    </sheetView>
  </sheetViews>
  <sheetFormatPr defaultRowHeight="20" x14ac:dyDescent="0.6"/>
  <cols>
    <col min="3" max="3" width="14.765625" bestFit="1" customWidth="1"/>
    <col min="5" max="5" width="20.07421875" bestFit="1" customWidth="1"/>
    <col min="6" max="6" width="7.4609375" bestFit="1" customWidth="1"/>
  </cols>
  <sheetData>
    <row r="1" spans="3:6" x14ac:dyDescent="0.6">
      <c r="C1" s="1" t="s">
        <v>0</v>
      </c>
      <c r="E1" s="3" t="s">
        <v>1</v>
      </c>
      <c r="F1" s="3" t="s">
        <v>2</v>
      </c>
    </row>
    <row r="2" spans="3:6" x14ac:dyDescent="0.6">
      <c r="C2" s="2">
        <v>30.66</v>
      </c>
      <c r="E2" s="23" t="s">
        <v>3</v>
      </c>
      <c r="F2" s="5">
        <f>COUNTIFS(C2:C1001,"&gt;="&amp;0,C2:C1001,"&lt;"&amp;10)</f>
        <v>7</v>
      </c>
    </row>
    <row r="3" spans="3:6" x14ac:dyDescent="0.6">
      <c r="C3" s="2">
        <v>64.86</v>
      </c>
      <c r="E3" s="24" t="s">
        <v>28</v>
      </c>
      <c r="F3" s="5">
        <f>COUNTIFS(C2:C1001,"&gt;="&amp;10,C2:C1001,"&lt;"&amp;20)</f>
        <v>27</v>
      </c>
    </row>
    <row r="4" spans="3:6" x14ac:dyDescent="0.6">
      <c r="C4" s="2">
        <v>61.1</v>
      </c>
      <c r="E4" s="23" t="s">
        <v>4</v>
      </c>
      <c r="F4" s="5">
        <f>COUNTIFS(C2:C1001,"&gt;="&amp;20,C2:C1001,"&lt;"&amp;30)</f>
        <v>71</v>
      </c>
    </row>
    <row r="5" spans="3:6" x14ac:dyDescent="0.6">
      <c r="C5" s="2">
        <v>81.93</v>
      </c>
      <c r="E5" s="23" t="s">
        <v>5</v>
      </c>
      <c r="F5" s="5">
        <f>COUNTIFS(C2:C1001,"&gt;="&amp;30,C2:C1001,"&lt;"&amp;40)</f>
        <v>148</v>
      </c>
    </row>
    <row r="6" spans="3:6" x14ac:dyDescent="0.6">
      <c r="C6" s="2">
        <v>50.45</v>
      </c>
      <c r="E6" s="23" t="s">
        <v>6</v>
      </c>
      <c r="F6" s="5">
        <f>COUNTIFS(C2:C1001,"&gt;="&amp;40,C2:C1001,"&lt;"&amp;50)</f>
        <v>234</v>
      </c>
    </row>
    <row r="7" spans="3:6" x14ac:dyDescent="0.6">
      <c r="C7" s="2">
        <v>28.81</v>
      </c>
      <c r="E7" s="23" t="s">
        <v>7</v>
      </c>
      <c r="F7" s="5">
        <f>COUNTIFS(C2:C1001,"&gt;="&amp;50,C2:C1001,"&lt;"&amp;60)</f>
        <v>224</v>
      </c>
    </row>
    <row r="8" spans="3:6" x14ac:dyDescent="0.6">
      <c r="C8" s="2">
        <v>42.85</v>
      </c>
      <c r="E8" s="23" t="s">
        <v>8</v>
      </c>
      <c r="F8" s="5">
        <f>COUNTIFS(C2:C1001,"&gt;="&amp;60,C2:C1001,"&lt;"&amp;70)</f>
        <v>162</v>
      </c>
    </row>
    <row r="9" spans="3:6" x14ac:dyDescent="0.6">
      <c r="C9" s="2">
        <v>19.52</v>
      </c>
      <c r="E9" s="23" t="s">
        <v>9</v>
      </c>
      <c r="F9" s="5">
        <f>COUNTIFS(C2:C1001,"&gt;="&amp;70,C2:C1001,"&lt;"&amp;80)</f>
        <v>90</v>
      </c>
    </row>
    <row r="10" spans="3:6" x14ac:dyDescent="0.6">
      <c r="C10" s="2">
        <v>47.7</v>
      </c>
      <c r="E10" s="23" t="s">
        <v>10</v>
      </c>
      <c r="F10" s="5">
        <f>COUNTIFS(C2:C1001,"&gt;="&amp;80,C2:C1001,"&lt;"&amp;90)</f>
        <v>30</v>
      </c>
    </row>
    <row r="11" spans="3:6" x14ac:dyDescent="0.6">
      <c r="C11" s="2">
        <v>50.14</v>
      </c>
      <c r="E11" s="23" t="s">
        <v>11</v>
      </c>
      <c r="F11" s="5">
        <f>COUNTIFS(C2:C1001,"&gt;="&amp;90,C2:C1001,"&lt;="&amp;100)</f>
        <v>7</v>
      </c>
    </row>
    <row r="12" spans="3:6" x14ac:dyDescent="0.6">
      <c r="C12" s="2">
        <v>88.17</v>
      </c>
    </row>
    <row r="13" spans="3:6" x14ac:dyDescent="0.6">
      <c r="C13" s="2">
        <v>53.28</v>
      </c>
    </row>
    <row r="14" spans="3:6" x14ac:dyDescent="0.6">
      <c r="C14" s="2">
        <v>58.53</v>
      </c>
    </row>
    <row r="15" spans="3:6" x14ac:dyDescent="0.6">
      <c r="C15" s="2">
        <v>56.34</v>
      </c>
      <c r="E15" s="8" t="s">
        <v>12</v>
      </c>
      <c r="F15" s="9" t="s">
        <v>13</v>
      </c>
    </row>
    <row r="16" spans="3:6" x14ac:dyDescent="0.6">
      <c r="C16" s="2">
        <v>78.58</v>
      </c>
      <c r="E16" s="21" t="s">
        <v>14</v>
      </c>
      <c r="F16" s="22">
        <f>AVERAGE(C2:C1001)</f>
        <v>50.572470000000052</v>
      </c>
    </row>
    <row r="17" spans="3:6" x14ac:dyDescent="0.6">
      <c r="C17" s="2">
        <v>45.92</v>
      </c>
      <c r="E17" s="15" t="s">
        <v>15</v>
      </c>
      <c r="F17" s="17">
        <f>MEDIAN(C2:C1001)</f>
        <v>50.375</v>
      </c>
    </row>
    <row r="18" spans="3:6" x14ac:dyDescent="0.6">
      <c r="C18" s="2">
        <v>17.38</v>
      </c>
      <c r="E18" s="21" t="s">
        <v>16</v>
      </c>
      <c r="F18" s="22">
        <f>_xlfn.STDEV.S(C2:C1001)</f>
        <v>16.438484192943587</v>
      </c>
    </row>
    <row r="19" spans="3:6" x14ac:dyDescent="0.6">
      <c r="C19" s="2">
        <v>81.34</v>
      </c>
      <c r="E19" s="15" t="s">
        <v>17</v>
      </c>
      <c r="F19" s="17">
        <f>_xlfn.VAR.S(C2:C1001)</f>
        <v>270.22376256165614</v>
      </c>
    </row>
    <row r="20" spans="3:6" x14ac:dyDescent="0.6">
      <c r="C20" s="2">
        <v>47.41</v>
      </c>
      <c r="E20" s="15" t="s">
        <v>18</v>
      </c>
      <c r="F20" s="17">
        <f>MIN(C2:C1001)</f>
        <v>0</v>
      </c>
    </row>
    <row r="21" spans="3:6" x14ac:dyDescent="0.6">
      <c r="C21" s="2">
        <v>51.32</v>
      </c>
      <c r="E21" s="15" t="s">
        <v>19</v>
      </c>
      <c r="F21" s="17">
        <f>MAX(C2:C1001)</f>
        <v>97.75</v>
      </c>
    </row>
    <row r="22" spans="3:6" x14ac:dyDescent="0.6">
      <c r="C22" s="2">
        <v>52.34</v>
      </c>
      <c r="E22" s="15" t="s">
        <v>20</v>
      </c>
      <c r="F22" s="17">
        <f>MAX(C2:C1001)-MIN(C2:C1001)</f>
        <v>97.75</v>
      </c>
    </row>
    <row r="23" spans="3:6" x14ac:dyDescent="0.6">
      <c r="C23" s="2">
        <v>58.86</v>
      </c>
      <c r="E23" s="15" t="s">
        <v>21</v>
      </c>
      <c r="F23" s="18">
        <f>COUNT(C2:C1001)</f>
        <v>1000</v>
      </c>
    </row>
    <row r="24" spans="3:6" x14ac:dyDescent="0.6">
      <c r="C24" s="2">
        <v>75.760000000000005</v>
      </c>
      <c r="E24" s="15" t="s">
        <v>22</v>
      </c>
      <c r="F24" s="19">
        <f>KURT(C2:C1001)</f>
        <v>-6.7659082790163971E-2</v>
      </c>
    </row>
    <row r="25" spans="3:6" x14ac:dyDescent="0.6">
      <c r="C25" s="2">
        <v>65.23</v>
      </c>
      <c r="E25" s="15" t="s">
        <v>23</v>
      </c>
      <c r="F25" s="19">
        <f>SKEW(C2:C1001)</f>
        <v>-1.9970226664332961E-2</v>
      </c>
    </row>
    <row r="26" spans="3:6" x14ac:dyDescent="0.6">
      <c r="C26" s="2">
        <v>31.38</v>
      </c>
      <c r="E26" s="15" t="s">
        <v>24</v>
      </c>
      <c r="F26" s="17">
        <f>_xlfn.QUARTILE.INC(C2:C1001,1)</f>
        <v>39.814999999999998</v>
      </c>
    </row>
    <row r="27" spans="3:6" x14ac:dyDescent="0.6">
      <c r="C27" s="2">
        <v>60.95</v>
      </c>
      <c r="E27" s="15" t="s">
        <v>25</v>
      </c>
      <c r="F27" s="17">
        <f>_xlfn.QUARTILE.INC(C2:C1001,3)</f>
        <v>61.3</v>
      </c>
    </row>
    <row r="28" spans="3:6" x14ac:dyDescent="0.6">
      <c r="C28" s="2">
        <v>74.38</v>
      </c>
      <c r="E28" s="15" t="s">
        <v>26</v>
      </c>
      <c r="F28" s="17">
        <f>_xlfn.QUARTILE.INC(C2:C1001,3)-_xlfn.QUARTILE.INC(C2:C1001,1)</f>
        <v>21.484999999999999</v>
      </c>
    </row>
    <row r="29" spans="3:6" x14ac:dyDescent="0.6">
      <c r="C29" s="2">
        <v>39.700000000000003</v>
      </c>
      <c r="E29" s="16" t="s">
        <v>27</v>
      </c>
      <c r="F29" s="20">
        <f>_xlfn.STDEV.S(C2:C1001)/AVERAGE(C2:C1001)</f>
        <v>0.32504807839015121</v>
      </c>
    </row>
    <row r="30" spans="3:6" x14ac:dyDescent="0.6">
      <c r="C30" s="2">
        <v>52.94</v>
      </c>
    </row>
    <row r="31" spans="3:6" x14ac:dyDescent="0.6">
      <c r="C31" s="2">
        <v>34.159999999999997</v>
      </c>
    </row>
    <row r="32" spans="3:6" x14ac:dyDescent="0.6">
      <c r="C32" s="2">
        <v>62.19</v>
      </c>
    </row>
    <row r="33" spans="3:3" x14ac:dyDescent="0.6">
      <c r="C33" s="2">
        <v>56.09</v>
      </c>
    </row>
    <row r="34" spans="3:3" x14ac:dyDescent="0.6">
      <c r="C34" s="2">
        <v>67.97</v>
      </c>
    </row>
    <row r="35" spans="3:3" x14ac:dyDescent="0.6">
      <c r="C35" s="2">
        <v>39.159999999999997</v>
      </c>
    </row>
    <row r="36" spans="3:3" x14ac:dyDescent="0.6">
      <c r="C36" s="2">
        <v>35.29</v>
      </c>
    </row>
    <row r="37" spans="3:3" x14ac:dyDescent="0.6">
      <c r="C37" s="2">
        <v>63.43</v>
      </c>
    </row>
    <row r="38" spans="3:3" x14ac:dyDescent="0.6">
      <c r="C38" s="2">
        <v>60.86</v>
      </c>
    </row>
    <row r="39" spans="3:3" x14ac:dyDescent="0.6">
      <c r="C39" s="2">
        <v>38.590000000000003</v>
      </c>
    </row>
    <row r="40" spans="3:3" x14ac:dyDescent="0.6">
      <c r="C40" s="2">
        <v>81.66</v>
      </c>
    </row>
    <row r="41" spans="3:3" x14ac:dyDescent="0.6">
      <c r="C41" s="2">
        <v>23.53</v>
      </c>
    </row>
    <row r="42" spans="3:3" x14ac:dyDescent="0.6">
      <c r="C42" s="2">
        <v>53.73</v>
      </c>
    </row>
    <row r="43" spans="3:3" x14ac:dyDescent="0.6">
      <c r="C43" s="2">
        <v>69.55</v>
      </c>
    </row>
    <row r="44" spans="3:3" x14ac:dyDescent="0.6">
      <c r="C44" s="2">
        <v>48.77</v>
      </c>
    </row>
    <row r="45" spans="3:3" x14ac:dyDescent="0.6">
      <c r="C45" s="2">
        <v>62.19</v>
      </c>
    </row>
    <row r="46" spans="3:3" x14ac:dyDescent="0.6">
      <c r="C46" s="2">
        <v>28.47</v>
      </c>
    </row>
    <row r="47" spans="3:3" x14ac:dyDescent="0.6">
      <c r="C47" s="2">
        <v>74.86</v>
      </c>
    </row>
    <row r="48" spans="3:3" x14ac:dyDescent="0.6">
      <c r="C48" s="2">
        <v>64.19</v>
      </c>
    </row>
    <row r="49" spans="3:3" x14ac:dyDescent="0.6">
      <c r="C49" s="2">
        <v>53.98</v>
      </c>
    </row>
    <row r="50" spans="3:3" x14ac:dyDescent="0.6">
      <c r="C50" s="2">
        <v>39.770000000000003</v>
      </c>
    </row>
    <row r="51" spans="3:3" x14ac:dyDescent="0.6">
      <c r="C51" s="2">
        <v>39.36</v>
      </c>
    </row>
    <row r="52" spans="3:3" x14ac:dyDescent="0.6">
      <c r="C52" s="2">
        <v>35.94</v>
      </c>
    </row>
    <row r="53" spans="3:3" x14ac:dyDescent="0.6">
      <c r="C53" s="2">
        <v>43.35</v>
      </c>
    </row>
    <row r="54" spans="3:3" x14ac:dyDescent="0.6">
      <c r="C54" s="2">
        <v>49.09</v>
      </c>
    </row>
    <row r="55" spans="3:3" x14ac:dyDescent="0.6">
      <c r="C55" s="2">
        <v>45.16</v>
      </c>
    </row>
    <row r="56" spans="3:3" x14ac:dyDescent="0.6">
      <c r="C56" s="2">
        <v>54.34</v>
      </c>
    </row>
    <row r="57" spans="3:3" x14ac:dyDescent="0.6">
      <c r="C57" s="2">
        <v>56.63</v>
      </c>
    </row>
    <row r="58" spans="3:3" x14ac:dyDescent="0.6">
      <c r="C58" s="2">
        <v>20.73</v>
      </c>
    </row>
    <row r="59" spans="3:3" x14ac:dyDescent="0.6">
      <c r="C59" s="2">
        <v>51.94</v>
      </c>
    </row>
    <row r="60" spans="3:3" x14ac:dyDescent="0.6">
      <c r="C60" s="2">
        <v>59.84</v>
      </c>
    </row>
    <row r="61" spans="3:3" x14ac:dyDescent="0.6">
      <c r="C61" s="2">
        <v>40.090000000000003</v>
      </c>
    </row>
    <row r="62" spans="3:3" x14ac:dyDescent="0.6">
      <c r="C62" s="2">
        <v>52.31</v>
      </c>
    </row>
    <row r="63" spans="3:3" x14ac:dyDescent="0.6">
      <c r="C63" s="2">
        <v>18.25</v>
      </c>
    </row>
    <row r="64" spans="3:3" x14ac:dyDescent="0.6">
      <c r="C64" s="2">
        <v>43.27</v>
      </c>
    </row>
    <row r="65" spans="3:3" x14ac:dyDescent="0.6">
      <c r="C65" s="2">
        <v>52.53</v>
      </c>
    </row>
    <row r="66" spans="3:3" x14ac:dyDescent="0.6">
      <c r="C66" s="2">
        <v>42.59</v>
      </c>
    </row>
    <row r="67" spans="3:3" x14ac:dyDescent="0.6">
      <c r="C67" s="2">
        <v>24.66</v>
      </c>
    </row>
    <row r="68" spans="3:3" x14ac:dyDescent="0.6">
      <c r="C68" s="2">
        <v>22.72</v>
      </c>
    </row>
    <row r="69" spans="3:3" x14ac:dyDescent="0.6">
      <c r="C69" s="2">
        <v>50.16</v>
      </c>
    </row>
    <row r="70" spans="3:3" x14ac:dyDescent="0.6">
      <c r="C70" s="2">
        <v>34.6</v>
      </c>
    </row>
    <row r="71" spans="3:3" x14ac:dyDescent="0.6">
      <c r="C71" s="2">
        <v>68.75</v>
      </c>
    </row>
    <row r="72" spans="3:3" x14ac:dyDescent="0.6">
      <c r="C72" s="2">
        <v>32.86</v>
      </c>
    </row>
    <row r="73" spans="3:3" x14ac:dyDescent="0.6">
      <c r="C73" s="2">
        <v>24.76</v>
      </c>
    </row>
    <row r="74" spans="3:3" x14ac:dyDescent="0.6">
      <c r="C74" s="2">
        <v>42.22</v>
      </c>
    </row>
    <row r="75" spans="3:3" x14ac:dyDescent="0.6">
      <c r="C75" s="2">
        <v>57.48</v>
      </c>
    </row>
    <row r="76" spans="3:3" x14ac:dyDescent="0.6">
      <c r="C76" s="2">
        <v>47.8</v>
      </c>
    </row>
    <row r="77" spans="3:3" x14ac:dyDescent="0.6">
      <c r="C77" s="2">
        <v>67.91</v>
      </c>
    </row>
    <row r="78" spans="3:3" x14ac:dyDescent="0.6">
      <c r="C78" s="2">
        <v>70.290000000000006</v>
      </c>
    </row>
    <row r="79" spans="3:3" x14ac:dyDescent="0.6">
      <c r="C79" s="2">
        <v>36.76</v>
      </c>
    </row>
    <row r="80" spans="3:3" x14ac:dyDescent="0.6">
      <c r="C80" s="2">
        <v>54.91</v>
      </c>
    </row>
    <row r="81" spans="3:3" x14ac:dyDescent="0.6">
      <c r="C81" s="2">
        <v>74.37</v>
      </c>
    </row>
    <row r="82" spans="3:3" x14ac:dyDescent="0.6">
      <c r="C82" s="2">
        <v>39.299999999999997</v>
      </c>
    </row>
    <row r="83" spans="3:3" x14ac:dyDescent="0.6">
      <c r="C83" s="2">
        <v>60.57</v>
      </c>
    </row>
    <row r="84" spans="3:3" x14ac:dyDescent="0.6">
      <c r="C84" s="2">
        <v>74.92</v>
      </c>
    </row>
    <row r="85" spans="3:3" x14ac:dyDescent="0.6">
      <c r="C85" s="2">
        <v>58.99</v>
      </c>
    </row>
    <row r="86" spans="3:3" x14ac:dyDescent="0.6">
      <c r="C86" s="2">
        <v>77.27</v>
      </c>
    </row>
    <row r="87" spans="3:3" x14ac:dyDescent="0.6">
      <c r="C87" s="2">
        <v>34.270000000000003</v>
      </c>
    </row>
    <row r="88" spans="3:3" x14ac:dyDescent="0.6">
      <c r="C88" s="2">
        <v>26.39</v>
      </c>
    </row>
    <row r="89" spans="3:3" x14ac:dyDescent="0.6">
      <c r="C89" s="2">
        <v>39.880000000000003</v>
      </c>
    </row>
    <row r="90" spans="3:3" x14ac:dyDescent="0.6">
      <c r="C90" s="2">
        <v>51.79</v>
      </c>
    </row>
    <row r="91" spans="3:3" x14ac:dyDescent="0.6">
      <c r="C91" s="2">
        <v>17.829999999999998</v>
      </c>
    </row>
    <row r="92" spans="3:3" x14ac:dyDescent="0.6">
      <c r="C92" s="2">
        <v>36.450000000000003</v>
      </c>
    </row>
    <row r="93" spans="3:3" x14ac:dyDescent="0.6">
      <c r="C93" s="2">
        <v>32.29</v>
      </c>
    </row>
    <row r="94" spans="3:3" x14ac:dyDescent="0.6">
      <c r="C94" s="2">
        <v>63.62</v>
      </c>
    </row>
    <row r="95" spans="3:3" x14ac:dyDescent="0.6">
      <c r="C95" s="2">
        <v>54.78</v>
      </c>
    </row>
    <row r="96" spans="3:3" x14ac:dyDescent="0.6">
      <c r="C96" s="2">
        <v>61.82</v>
      </c>
    </row>
    <row r="97" spans="3:3" x14ac:dyDescent="0.6">
      <c r="C97" s="2">
        <v>65.41</v>
      </c>
    </row>
    <row r="98" spans="3:3" x14ac:dyDescent="0.6">
      <c r="C98" s="2">
        <v>16.920000000000002</v>
      </c>
    </row>
    <row r="99" spans="3:3" x14ac:dyDescent="0.6">
      <c r="C99" s="2">
        <v>55.42</v>
      </c>
    </row>
    <row r="100" spans="3:3" x14ac:dyDescent="0.6">
      <c r="C100" s="2">
        <v>44.18</v>
      </c>
    </row>
    <row r="101" spans="3:3" x14ac:dyDescent="0.6">
      <c r="C101" s="2">
        <v>41.51</v>
      </c>
    </row>
    <row r="102" spans="3:3" x14ac:dyDescent="0.6">
      <c r="C102" s="2">
        <v>68.739999999999995</v>
      </c>
    </row>
    <row r="103" spans="3:3" x14ac:dyDescent="0.6">
      <c r="C103" s="2">
        <v>59.71</v>
      </c>
    </row>
    <row r="104" spans="3:3" x14ac:dyDescent="0.6">
      <c r="C104" s="2">
        <v>25.57</v>
      </c>
    </row>
    <row r="105" spans="3:3" x14ac:dyDescent="0.6">
      <c r="C105" s="2">
        <v>36.46</v>
      </c>
    </row>
    <row r="106" spans="3:3" x14ac:dyDescent="0.6">
      <c r="C106" s="2">
        <v>44.86</v>
      </c>
    </row>
    <row r="107" spans="3:3" x14ac:dyDescent="0.6">
      <c r="C107" s="2">
        <v>21.91</v>
      </c>
    </row>
    <row r="108" spans="3:3" x14ac:dyDescent="0.6">
      <c r="C108" s="2">
        <v>76.59</v>
      </c>
    </row>
    <row r="109" spans="3:3" x14ac:dyDescent="0.6">
      <c r="C109" s="2">
        <v>47.65</v>
      </c>
    </row>
    <row r="110" spans="3:3" x14ac:dyDescent="0.6">
      <c r="C110" s="2">
        <v>23.46</v>
      </c>
    </row>
    <row r="111" spans="3:3" x14ac:dyDescent="0.6">
      <c r="C111" s="2">
        <v>39.340000000000003</v>
      </c>
    </row>
    <row r="112" spans="3:3" x14ac:dyDescent="0.6">
      <c r="C112" s="2">
        <v>51.16</v>
      </c>
    </row>
    <row r="113" spans="3:3" x14ac:dyDescent="0.6">
      <c r="C113" s="2">
        <v>48.98</v>
      </c>
    </row>
    <row r="114" spans="3:3" x14ac:dyDescent="0.6">
      <c r="C114" s="2">
        <v>88.01</v>
      </c>
    </row>
    <row r="115" spans="3:3" x14ac:dyDescent="0.6">
      <c r="C115" s="2">
        <v>49.56</v>
      </c>
    </row>
    <row r="116" spans="3:3" x14ac:dyDescent="0.6">
      <c r="C116" s="2">
        <v>64.010000000000005</v>
      </c>
    </row>
    <row r="117" spans="3:3" x14ac:dyDescent="0.6">
      <c r="C117" s="2">
        <v>61.3</v>
      </c>
    </row>
    <row r="118" spans="3:3" x14ac:dyDescent="0.6">
      <c r="C118" s="2">
        <v>63.69</v>
      </c>
    </row>
    <row r="119" spans="3:3" x14ac:dyDescent="0.6">
      <c r="C119" s="2">
        <v>52.6</v>
      </c>
    </row>
    <row r="120" spans="3:3" x14ac:dyDescent="0.6">
      <c r="C120" s="2">
        <v>56.29</v>
      </c>
    </row>
    <row r="121" spans="3:3" x14ac:dyDescent="0.6">
      <c r="C121" s="2">
        <v>68.95</v>
      </c>
    </row>
    <row r="122" spans="3:3" x14ac:dyDescent="0.6">
      <c r="C122" s="2">
        <v>44.54</v>
      </c>
    </row>
    <row r="123" spans="3:3" x14ac:dyDescent="0.6">
      <c r="C123" s="2">
        <v>63.59</v>
      </c>
    </row>
    <row r="124" spans="3:3" x14ac:dyDescent="0.6">
      <c r="C124" s="2">
        <v>43.61</v>
      </c>
    </row>
    <row r="125" spans="3:3" x14ac:dyDescent="0.6">
      <c r="C125" s="2">
        <v>29.16</v>
      </c>
    </row>
    <row r="126" spans="3:3" x14ac:dyDescent="0.6">
      <c r="C126" s="2">
        <v>49.36</v>
      </c>
    </row>
    <row r="127" spans="3:3" x14ac:dyDescent="0.6">
      <c r="C127" s="2">
        <v>46.28</v>
      </c>
    </row>
    <row r="128" spans="3:3" x14ac:dyDescent="0.6">
      <c r="C128" s="2">
        <v>13.08</v>
      </c>
    </row>
    <row r="129" spans="3:3" x14ac:dyDescent="0.6">
      <c r="C129" s="2">
        <v>56.68</v>
      </c>
    </row>
    <row r="130" spans="3:3" x14ac:dyDescent="0.6">
      <c r="C130" s="2">
        <v>38.979999999999997</v>
      </c>
    </row>
    <row r="131" spans="3:3" x14ac:dyDescent="0.6">
      <c r="C131" s="2">
        <v>59.76</v>
      </c>
    </row>
    <row r="132" spans="3:3" x14ac:dyDescent="0.6">
      <c r="C132" s="2">
        <v>39.9</v>
      </c>
    </row>
    <row r="133" spans="3:3" x14ac:dyDescent="0.6">
      <c r="C133" s="2">
        <v>49.21</v>
      </c>
    </row>
    <row r="134" spans="3:3" x14ac:dyDescent="0.6">
      <c r="C134" s="2">
        <v>50.2</v>
      </c>
    </row>
    <row r="135" spans="3:3" x14ac:dyDescent="0.6">
      <c r="C135" s="2">
        <v>77.739999999999995</v>
      </c>
    </row>
    <row r="136" spans="3:3" x14ac:dyDescent="0.6">
      <c r="C136" s="2">
        <v>56.05</v>
      </c>
    </row>
    <row r="137" spans="3:3" x14ac:dyDescent="0.6">
      <c r="C137" s="2">
        <v>32.47</v>
      </c>
    </row>
    <row r="138" spans="3:3" x14ac:dyDescent="0.6">
      <c r="C138" s="2">
        <v>86.55</v>
      </c>
    </row>
    <row r="139" spans="3:3" x14ac:dyDescent="0.6">
      <c r="C139" s="2">
        <v>48.6</v>
      </c>
    </row>
    <row r="140" spans="3:3" x14ac:dyDescent="0.6">
      <c r="C140" s="2">
        <v>27.44</v>
      </c>
    </row>
    <row r="141" spans="3:3" x14ac:dyDescent="0.6">
      <c r="C141" s="2">
        <v>84.74</v>
      </c>
    </row>
    <row r="142" spans="3:3" x14ac:dyDescent="0.6">
      <c r="C142" s="2">
        <v>23.5</v>
      </c>
    </row>
    <row r="143" spans="3:3" x14ac:dyDescent="0.6">
      <c r="C143" s="2">
        <v>57.21</v>
      </c>
    </row>
    <row r="144" spans="3:3" x14ac:dyDescent="0.6">
      <c r="C144" s="2">
        <v>55.7</v>
      </c>
    </row>
    <row r="145" spans="3:3" x14ac:dyDescent="0.6">
      <c r="C145" s="2">
        <v>42.92</v>
      </c>
    </row>
    <row r="146" spans="3:3" x14ac:dyDescent="0.6">
      <c r="C146" s="2">
        <v>50.37</v>
      </c>
    </row>
    <row r="147" spans="3:3" x14ac:dyDescent="0.6">
      <c r="C147" s="2">
        <v>34.659999999999997</v>
      </c>
    </row>
    <row r="148" spans="3:3" x14ac:dyDescent="0.6">
      <c r="C148" s="2">
        <v>58.71</v>
      </c>
    </row>
    <row r="149" spans="3:3" x14ac:dyDescent="0.6">
      <c r="C149" s="2">
        <v>43.45</v>
      </c>
    </row>
    <row r="150" spans="3:3" x14ac:dyDescent="0.6">
      <c r="C150" s="2">
        <v>65.010000000000005</v>
      </c>
    </row>
    <row r="151" spans="3:3" x14ac:dyDescent="0.6">
      <c r="C151" s="2">
        <v>81.05</v>
      </c>
    </row>
    <row r="152" spans="3:3" x14ac:dyDescent="0.6">
      <c r="C152" s="2">
        <v>44.94</v>
      </c>
    </row>
    <row r="153" spans="3:3" x14ac:dyDescent="0.6">
      <c r="C153" s="2">
        <v>42.2</v>
      </c>
    </row>
    <row r="154" spans="3:3" x14ac:dyDescent="0.6">
      <c r="C154" s="2">
        <v>28.47</v>
      </c>
    </row>
    <row r="155" spans="3:3" x14ac:dyDescent="0.6">
      <c r="C155" s="2">
        <v>46.34</v>
      </c>
    </row>
    <row r="156" spans="3:3" x14ac:dyDescent="0.6">
      <c r="C156" s="2">
        <v>56.02</v>
      </c>
    </row>
    <row r="157" spans="3:3" x14ac:dyDescent="0.6">
      <c r="C157" s="2">
        <v>28.67</v>
      </c>
    </row>
    <row r="158" spans="3:3" x14ac:dyDescent="0.6">
      <c r="C158" s="2">
        <v>24.01</v>
      </c>
    </row>
    <row r="159" spans="3:3" x14ac:dyDescent="0.6">
      <c r="C159" s="2">
        <v>35.46</v>
      </c>
    </row>
    <row r="160" spans="3:3" x14ac:dyDescent="0.6">
      <c r="C160" s="2">
        <v>45.15</v>
      </c>
    </row>
    <row r="161" spans="3:3" x14ac:dyDescent="0.6">
      <c r="C161" s="2">
        <v>70.28</v>
      </c>
    </row>
    <row r="162" spans="3:3" x14ac:dyDescent="0.6">
      <c r="C162" s="2">
        <v>50.24</v>
      </c>
    </row>
    <row r="163" spans="3:3" x14ac:dyDescent="0.6">
      <c r="C163" s="2">
        <v>70.41</v>
      </c>
    </row>
    <row r="164" spans="3:3" x14ac:dyDescent="0.6">
      <c r="C164" s="2">
        <v>63.86</v>
      </c>
    </row>
    <row r="165" spans="3:3" x14ac:dyDescent="0.6">
      <c r="C165" s="2">
        <v>47.2</v>
      </c>
    </row>
    <row r="166" spans="3:3" x14ac:dyDescent="0.6">
      <c r="C166" s="2">
        <v>41.49</v>
      </c>
    </row>
    <row r="167" spans="3:3" x14ac:dyDescent="0.6">
      <c r="C167" s="2">
        <v>51.68</v>
      </c>
    </row>
    <row r="168" spans="3:3" x14ac:dyDescent="0.6">
      <c r="C168" s="2">
        <v>36.61</v>
      </c>
    </row>
    <row r="169" spans="3:3" x14ac:dyDescent="0.6">
      <c r="C169" s="2">
        <v>42.92</v>
      </c>
    </row>
    <row r="170" spans="3:3" x14ac:dyDescent="0.6">
      <c r="C170" s="2">
        <v>50.63</v>
      </c>
    </row>
    <row r="171" spans="3:3" x14ac:dyDescent="0.6">
      <c r="C171" s="2">
        <v>44.98</v>
      </c>
    </row>
    <row r="172" spans="3:3" x14ac:dyDescent="0.6">
      <c r="C172" s="2">
        <v>72.92</v>
      </c>
    </row>
    <row r="173" spans="3:3" x14ac:dyDescent="0.6">
      <c r="C173" s="2">
        <v>51.81</v>
      </c>
    </row>
    <row r="174" spans="3:3" x14ac:dyDescent="0.6">
      <c r="C174" s="2">
        <v>72.989999999999995</v>
      </c>
    </row>
    <row r="175" spans="3:3" x14ac:dyDescent="0.6">
      <c r="C175" s="2">
        <v>29.17</v>
      </c>
    </row>
    <row r="176" spans="3:3" x14ac:dyDescent="0.6">
      <c r="C176" s="2">
        <v>53.52</v>
      </c>
    </row>
    <row r="177" spans="3:3" x14ac:dyDescent="0.6">
      <c r="C177" s="2">
        <v>64.94</v>
      </c>
    </row>
    <row r="178" spans="3:3" x14ac:dyDescent="0.6">
      <c r="C178" s="2">
        <v>36.28</v>
      </c>
    </row>
    <row r="179" spans="3:3" x14ac:dyDescent="0.6">
      <c r="C179" s="2">
        <v>33.83</v>
      </c>
    </row>
    <row r="180" spans="3:3" x14ac:dyDescent="0.6">
      <c r="C180" s="2">
        <v>27.38</v>
      </c>
    </row>
    <row r="181" spans="3:3" x14ac:dyDescent="0.6">
      <c r="C181" s="2">
        <v>44.96</v>
      </c>
    </row>
    <row r="182" spans="3:3" x14ac:dyDescent="0.6">
      <c r="C182" s="2">
        <v>78.87</v>
      </c>
    </row>
    <row r="183" spans="3:3" x14ac:dyDescent="0.6">
      <c r="C183" s="2">
        <v>41.96</v>
      </c>
    </row>
    <row r="184" spans="3:3" x14ac:dyDescent="0.6">
      <c r="C184" s="2">
        <v>84.2</v>
      </c>
    </row>
    <row r="185" spans="3:3" x14ac:dyDescent="0.6">
      <c r="C185" s="2">
        <v>66.17</v>
      </c>
    </row>
    <row r="186" spans="3:3" x14ac:dyDescent="0.6">
      <c r="C186" s="2">
        <v>44.67</v>
      </c>
    </row>
    <row r="187" spans="3:3" x14ac:dyDescent="0.6">
      <c r="C187" s="2">
        <v>60.07</v>
      </c>
    </row>
    <row r="188" spans="3:3" x14ac:dyDescent="0.6">
      <c r="C188" s="2">
        <v>44.37</v>
      </c>
    </row>
    <row r="189" spans="3:3" x14ac:dyDescent="0.6">
      <c r="C189" s="2">
        <v>32.700000000000003</v>
      </c>
    </row>
    <row r="190" spans="3:3" x14ac:dyDescent="0.6">
      <c r="C190" s="2">
        <v>66.040000000000006</v>
      </c>
    </row>
    <row r="191" spans="3:3" x14ac:dyDescent="0.6">
      <c r="C191" s="2">
        <v>44.81</v>
      </c>
    </row>
    <row r="192" spans="3:3" x14ac:dyDescent="0.6">
      <c r="C192" s="2">
        <v>55.89</v>
      </c>
    </row>
    <row r="193" spans="3:3" x14ac:dyDescent="0.6">
      <c r="C193" s="2">
        <v>61.57</v>
      </c>
    </row>
    <row r="194" spans="3:3" x14ac:dyDescent="0.6">
      <c r="C194" s="2">
        <v>53.01</v>
      </c>
    </row>
    <row r="195" spans="3:3" x14ac:dyDescent="0.6">
      <c r="C195" s="2">
        <v>45.55</v>
      </c>
    </row>
    <row r="196" spans="3:3" x14ac:dyDescent="0.6">
      <c r="C196" s="2">
        <v>59.99</v>
      </c>
    </row>
    <row r="197" spans="3:3" x14ac:dyDescent="0.6">
      <c r="C197" s="2">
        <v>64.89</v>
      </c>
    </row>
    <row r="198" spans="3:3" x14ac:dyDescent="0.6">
      <c r="C198" s="2">
        <v>50.85</v>
      </c>
    </row>
    <row r="199" spans="3:3" x14ac:dyDescent="0.6">
      <c r="C199" s="2">
        <v>44.27</v>
      </c>
    </row>
    <row r="200" spans="3:3" x14ac:dyDescent="0.6">
      <c r="C200" s="2">
        <v>55.11</v>
      </c>
    </row>
    <row r="201" spans="3:3" x14ac:dyDescent="0.6">
      <c r="C201" s="2">
        <v>45.69</v>
      </c>
    </row>
    <row r="202" spans="3:3" x14ac:dyDescent="0.6">
      <c r="C202" s="2">
        <v>44.47</v>
      </c>
    </row>
    <row r="203" spans="3:3" x14ac:dyDescent="0.6">
      <c r="C203" s="2">
        <v>47.8</v>
      </c>
    </row>
    <row r="204" spans="3:3" x14ac:dyDescent="0.6">
      <c r="C204" s="2">
        <v>51.49</v>
      </c>
    </row>
    <row r="205" spans="3:3" x14ac:dyDescent="0.6">
      <c r="C205" s="2">
        <v>85.91</v>
      </c>
    </row>
    <row r="206" spans="3:3" x14ac:dyDescent="0.6">
      <c r="C206" s="2">
        <v>60.02</v>
      </c>
    </row>
    <row r="207" spans="3:3" x14ac:dyDescent="0.6">
      <c r="C207" s="2">
        <v>42.85</v>
      </c>
    </row>
    <row r="208" spans="3:3" x14ac:dyDescent="0.6">
      <c r="C208" s="2">
        <v>59.83</v>
      </c>
    </row>
    <row r="209" spans="3:3" x14ac:dyDescent="0.6">
      <c r="C209" s="2">
        <v>74.37</v>
      </c>
    </row>
    <row r="210" spans="3:3" x14ac:dyDescent="0.6">
      <c r="C210" s="2">
        <v>0</v>
      </c>
    </row>
    <row r="211" spans="3:3" x14ac:dyDescent="0.6">
      <c r="C211" s="2">
        <v>24.66</v>
      </c>
    </row>
    <row r="212" spans="3:3" x14ac:dyDescent="0.6">
      <c r="C212" s="2">
        <v>32.85</v>
      </c>
    </row>
    <row r="213" spans="3:3" x14ac:dyDescent="0.6">
      <c r="C213" s="2">
        <v>65.53</v>
      </c>
    </row>
    <row r="214" spans="3:3" x14ac:dyDescent="0.6">
      <c r="C214" s="2">
        <v>61.76</v>
      </c>
    </row>
    <row r="215" spans="3:3" x14ac:dyDescent="0.6">
      <c r="C215" s="2">
        <v>45.97</v>
      </c>
    </row>
    <row r="216" spans="3:3" x14ac:dyDescent="0.6">
      <c r="C216" s="2">
        <v>91.54</v>
      </c>
    </row>
    <row r="217" spans="3:3" x14ac:dyDescent="0.6">
      <c r="C217" s="2">
        <v>63.38</v>
      </c>
    </row>
    <row r="218" spans="3:3" x14ac:dyDescent="0.6">
      <c r="C218" s="2">
        <v>54.34</v>
      </c>
    </row>
    <row r="219" spans="3:3" x14ac:dyDescent="0.6">
      <c r="C219" s="2">
        <v>25.74</v>
      </c>
    </row>
    <row r="220" spans="3:3" x14ac:dyDescent="0.6">
      <c r="C220" s="2">
        <v>42.92</v>
      </c>
    </row>
    <row r="221" spans="3:3" x14ac:dyDescent="0.6">
      <c r="C221" s="2">
        <v>70.91</v>
      </c>
    </row>
    <row r="222" spans="3:3" x14ac:dyDescent="0.6">
      <c r="C222" s="2">
        <v>45.91</v>
      </c>
    </row>
    <row r="223" spans="3:3" x14ac:dyDescent="0.6">
      <c r="C223" s="2">
        <v>50.54</v>
      </c>
    </row>
    <row r="224" spans="3:3" x14ac:dyDescent="0.6">
      <c r="C224" s="2">
        <v>71.13</v>
      </c>
    </row>
    <row r="225" spans="3:3" x14ac:dyDescent="0.6">
      <c r="C225" s="2">
        <v>31.07</v>
      </c>
    </row>
    <row r="226" spans="3:3" x14ac:dyDescent="0.6">
      <c r="C226" s="2">
        <v>63.54</v>
      </c>
    </row>
    <row r="227" spans="3:3" x14ac:dyDescent="0.6">
      <c r="C227" s="2">
        <v>87.45</v>
      </c>
    </row>
    <row r="228" spans="3:3" x14ac:dyDescent="0.6">
      <c r="C228" s="2">
        <v>42.48</v>
      </c>
    </row>
    <row r="229" spans="3:3" x14ac:dyDescent="0.6">
      <c r="C229" s="2">
        <v>41.93</v>
      </c>
    </row>
    <row r="230" spans="3:3" x14ac:dyDescent="0.6">
      <c r="C230" s="2">
        <v>40.75</v>
      </c>
    </row>
    <row r="231" spans="3:3" x14ac:dyDescent="0.6">
      <c r="C231" s="2">
        <v>35.76</v>
      </c>
    </row>
    <row r="232" spans="3:3" x14ac:dyDescent="0.6">
      <c r="C232" s="2">
        <v>27.84</v>
      </c>
    </row>
    <row r="233" spans="3:3" x14ac:dyDescent="0.6">
      <c r="C233" s="2">
        <v>51.65</v>
      </c>
    </row>
    <row r="234" spans="3:3" x14ac:dyDescent="0.6">
      <c r="C234" s="2">
        <v>47.98</v>
      </c>
    </row>
    <row r="235" spans="3:3" x14ac:dyDescent="0.6">
      <c r="C235" s="2">
        <v>48.2</v>
      </c>
    </row>
    <row r="236" spans="3:3" x14ac:dyDescent="0.6">
      <c r="C236" s="2">
        <v>54.45</v>
      </c>
    </row>
    <row r="237" spans="3:3" x14ac:dyDescent="0.6">
      <c r="C237" s="2">
        <v>51.14</v>
      </c>
    </row>
    <row r="238" spans="3:3" x14ac:dyDescent="0.6">
      <c r="C238" s="2">
        <v>15.04</v>
      </c>
    </row>
    <row r="239" spans="3:3" x14ac:dyDescent="0.6">
      <c r="C239" s="2">
        <v>33.950000000000003</v>
      </c>
    </row>
    <row r="240" spans="3:3" x14ac:dyDescent="0.6">
      <c r="C240" s="2">
        <v>40.44</v>
      </c>
    </row>
    <row r="241" spans="3:3" x14ac:dyDescent="0.6">
      <c r="C241" s="2">
        <v>62.89</v>
      </c>
    </row>
    <row r="242" spans="3:3" x14ac:dyDescent="0.6">
      <c r="C242" s="2">
        <v>80.3</v>
      </c>
    </row>
    <row r="243" spans="3:3" x14ac:dyDescent="0.6">
      <c r="C243" s="2">
        <v>52.34</v>
      </c>
    </row>
    <row r="244" spans="3:3" x14ac:dyDescent="0.6">
      <c r="C244" s="2">
        <v>68.319999999999993</v>
      </c>
    </row>
    <row r="245" spans="3:3" x14ac:dyDescent="0.6">
      <c r="C245" s="2">
        <v>60.37</v>
      </c>
    </row>
    <row r="246" spans="3:3" x14ac:dyDescent="0.6">
      <c r="C246" s="2">
        <v>59.8</v>
      </c>
    </row>
    <row r="247" spans="3:3" x14ac:dyDescent="0.6">
      <c r="C247" s="2">
        <v>61.04</v>
      </c>
    </row>
    <row r="248" spans="3:3" x14ac:dyDescent="0.6">
      <c r="C248" s="2">
        <v>67.510000000000005</v>
      </c>
    </row>
    <row r="249" spans="3:3" x14ac:dyDescent="0.6">
      <c r="C249" s="2">
        <v>43.84</v>
      </c>
    </row>
    <row r="250" spans="3:3" x14ac:dyDescent="0.6">
      <c r="C250" s="2">
        <v>35.49</v>
      </c>
    </row>
    <row r="251" spans="3:3" x14ac:dyDescent="0.6">
      <c r="C251" s="2">
        <v>57.16</v>
      </c>
    </row>
    <row r="252" spans="3:3" x14ac:dyDescent="0.6">
      <c r="C252" s="2">
        <v>31.45</v>
      </c>
    </row>
    <row r="253" spans="3:3" x14ac:dyDescent="0.6">
      <c r="C253" s="2">
        <v>45.04</v>
      </c>
    </row>
    <row r="254" spans="3:3" x14ac:dyDescent="0.6">
      <c r="C254" s="2">
        <v>84.52</v>
      </c>
    </row>
    <row r="255" spans="3:3" x14ac:dyDescent="0.6">
      <c r="C255" s="2">
        <v>44.92</v>
      </c>
    </row>
    <row r="256" spans="3:3" x14ac:dyDescent="0.6">
      <c r="C256" s="2">
        <v>36.49</v>
      </c>
    </row>
    <row r="257" spans="3:3" x14ac:dyDescent="0.6">
      <c r="C257" s="2">
        <v>44.85</v>
      </c>
    </row>
    <row r="258" spans="3:3" x14ac:dyDescent="0.6">
      <c r="C258" s="2">
        <v>50.97</v>
      </c>
    </row>
    <row r="259" spans="3:3" x14ac:dyDescent="0.6">
      <c r="C259" s="2">
        <v>74.53</v>
      </c>
    </row>
    <row r="260" spans="3:3" x14ac:dyDescent="0.6">
      <c r="C260" s="2">
        <v>55.74</v>
      </c>
    </row>
    <row r="261" spans="3:3" x14ac:dyDescent="0.6">
      <c r="C261" s="2">
        <v>53.23</v>
      </c>
    </row>
    <row r="262" spans="3:3" x14ac:dyDescent="0.6">
      <c r="C262" s="2">
        <v>48.32</v>
      </c>
    </row>
    <row r="263" spans="3:3" x14ac:dyDescent="0.6">
      <c r="C263" s="2">
        <v>48.96</v>
      </c>
    </row>
    <row r="264" spans="3:3" x14ac:dyDescent="0.6">
      <c r="C264" s="2">
        <v>44.9</v>
      </c>
    </row>
    <row r="265" spans="3:3" x14ac:dyDescent="0.6">
      <c r="C265" s="2">
        <v>68.59</v>
      </c>
    </row>
    <row r="266" spans="3:3" x14ac:dyDescent="0.6">
      <c r="C266" s="2">
        <v>50.54</v>
      </c>
    </row>
    <row r="267" spans="3:3" x14ac:dyDescent="0.6">
      <c r="C267" s="2">
        <v>35.01</v>
      </c>
    </row>
    <row r="268" spans="3:3" x14ac:dyDescent="0.6">
      <c r="C268" s="2">
        <v>53.55</v>
      </c>
    </row>
    <row r="269" spans="3:3" x14ac:dyDescent="0.6">
      <c r="C269" s="2">
        <v>39.380000000000003</v>
      </c>
    </row>
    <row r="270" spans="3:3" x14ac:dyDescent="0.6">
      <c r="C270" s="2">
        <v>9.5299999999999994</v>
      </c>
    </row>
    <row r="271" spans="3:3" x14ac:dyDescent="0.6">
      <c r="C271" s="2">
        <v>68.180000000000007</v>
      </c>
    </row>
    <row r="272" spans="3:3" x14ac:dyDescent="0.6">
      <c r="C272" s="2">
        <v>73.760000000000005</v>
      </c>
    </row>
    <row r="273" spans="3:3" x14ac:dyDescent="0.6">
      <c r="C273" s="2">
        <v>47.21</v>
      </c>
    </row>
    <row r="274" spans="3:3" x14ac:dyDescent="0.6">
      <c r="C274" s="2">
        <v>35.89</v>
      </c>
    </row>
    <row r="275" spans="3:3" x14ac:dyDescent="0.6">
      <c r="C275" s="2">
        <v>76.7</v>
      </c>
    </row>
    <row r="276" spans="3:3" x14ac:dyDescent="0.6">
      <c r="C276" s="2">
        <v>32.51</v>
      </c>
    </row>
    <row r="277" spans="3:3" x14ac:dyDescent="0.6">
      <c r="C277" s="2">
        <v>50.98</v>
      </c>
    </row>
    <row r="278" spans="3:3" x14ac:dyDescent="0.6">
      <c r="C278" s="2">
        <v>18.420000000000002</v>
      </c>
    </row>
    <row r="279" spans="3:3" x14ac:dyDescent="0.6">
      <c r="C279" s="2">
        <v>48.03</v>
      </c>
    </row>
    <row r="280" spans="3:3" x14ac:dyDescent="0.6">
      <c r="C280" s="2">
        <v>48.41</v>
      </c>
    </row>
    <row r="281" spans="3:3" x14ac:dyDescent="0.6">
      <c r="C281" s="2">
        <v>36.44</v>
      </c>
    </row>
    <row r="282" spans="3:3" x14ac:dyDescent="0.6">
      <c r="C282" s="2">
        <v>55.68</v>
      </c>
    </row>
    <row r="283" spans="3:3" x14ac:dyDescent="0.6">
      <c r="C283" s="2">
        <v>36.270000000000003</v>
      </c>
    </row>
    <row r="284" spans="3:3" x14ac:dyDescent="0.6">
      <c r="C284" s="2">
        <v>76.23</v>
      </c>
    </row>
    <row r="285" spans="3:3" x14ac:dyDescent="0.6">
      <c r="C285" s="2">
        <v>51.92</v>
      </c>
    </row>
    <row r="286" spans="3:3" x14ac:dyDescent="0.6">
      <c r="C286" s="2">
        <v>40.82</v>
      </c>
    </row>
    <row r="287" spans="3:3" x14ac:dyDescent="0.6">
      <c r="C287" s="2">
        <v>60.74</v>
      </c>
    </row>
    <row r="288" spans="3:3" x14ac:dyDescent="0.6">
      <c r="C288" s="2">
        <v>74.540000000000006</v>
      </c>
    </row>
    <row r="289" spans="3:3" x14ac:dyDescent="0.6">
      <c r="C289" s="2">
        <v>62.67</v>
      </c>
    </row>
    <row r="290" spans="3:3" x14ac:dyDescent="0.6">
      <c r="C290" s="2">
        <v>47.94</v>
      </c>
    </row>
    <row r="291" spans="3:3" x14ac:dyDescent="0.6">
      <c r="C291" s="2">
        <v>68.180000000000007</v>
      </c>
    </row>
    <row r="292" spans="3:3" x14ac:dyDescent="0.6">
      <c r="C292" s="2">
        <v>51.03</v>
      </c>
    </row>
    <row r="293" spans="3:3" x14ac:dyDescent="0.6">
      <c r="C293" s="2">
        <v>60.23</v>
      </c>
    </row>
    <row r="294" spans="3:3" x14ac:dyDescent="0.6">
      <c r="C294" s="2">
        <v>43.94</v>
      </c>
    </row>
    <row r="295" spans="3:3" x14ac:dyDescent="0.6">
      <c r="C295" s="2">
        <v>45.17</v>
      </c>
    </row>
    <row r="296" spans="3:3" x14ac:dyDescent="0.6">
      <c r="C296" s="2">
        <v>81.91</v>
      </c>
    </row>
    <row r="297" spans="3:3" x14ac:dyDescent="0.6">
      <c r="C297" s="2">
        <v>26.94</v>
      </c>
    </row>
    <row r="298" spans="3:3" x14ac:dyDescent="0.6">
      <c r="C298" s="2">
        <v>36.119999999999997</v>
      </c>
    </row>
    <row r="299" spans="3:3" x14ac:dyDescent="0.6">
      <c r="C299" s="2">
        <v>48.64</v>
      </c>
    </row>
    <row r="300" spans="3:3" x14ac:dyDescent="0.6">
      <c r="C300" s="2">
        <v>39.83</v>
      </c>
    </row>
    <row r="301" spans="3:3" x14ac:dyDescent="0.6">
      <c r="C301" s="2">
        <v>79.36</v>
      </c>
    </row>
    <row r="302" spans="3:3" x14ac:dyDescent="0.6">
      <c r="C302" s="2">
        <v>51.28</v>
      </c>
    </row>
    <row r="303" spans="3:3" x14ac:dyDescent="0.6">
      <c r="C303" s="2">
        <v>45.74</v>
      </c>
    </row>
    <row r="304" spans="3:3" x14ac:dyDescent="0.6">
      <c r="C304" s="2">
        <v>55.05</v>
      </c>
    </row>
    <row r="305" spans="3:3" x14ac:dyDescent="0.6">
      <c r="C305" s="2">
        <v>11.9</v>
      </c>
    </row>
    <row r="306" spans="3:3" x14ac:dyDescent="0.6">
      <c r="C306" s="2">
        <v>73.650000000000006</v>
      </c>
    </row>
    <row r="307" spans="3:3" x14ac:dyDescent="0.6">
      <c r="C307" s="2">
        <v>38.340000000000003</v>
      </c>
    </row>
    <row r="308" spans="3:3" x14ac:dyDescent="0.6">
      <c r="C308" s="2">
        <v>70.180000000000007</v>
      </c>
    </row>
    <row r="309" spans="3:3" x14ac:dyDescent="0.6">
      <c r="C309" s="2">
        <v>73.209999999999994</v>
      </c>
    </row>
    <row r="310" spans="3:3" x14ac:dyDescent="0.6">
      <c r="C310" s="2">
        <v>36.67</v>
      </c>
    </row>
    <row r="311" spans="3:3" x14ac:dyDescent="0.6">
      <c r="C311" s="2">
        <v>97.75</v>
      </c>
    </row>
    <row r="312" spans="3:3" x14ac:dyDescent="0.6">
      <c r="C312" s="2">
        <v>65.180000000000007</v>
      </c>
    </row>
    <row r="313" spans="3:3" x14ac:dyDescent="0.6">
      <c r="C313" s="2">
        <v>20.32</v>
      </c>
    </row>
    <row r="314" spans="3:3" x14ac:dyDescent="0.6">
      <c r="C314" s="2">
        <v>62.4</v>
      </c>
    </row>
    <row r="315" spans="3:3" x14ac:dyDescent="0.6">
      <c r="C315" s="2">
        <v>12.28</v>
      </c>
    </row>
    <row r="316" spans="3:3" x14ac:dyDescent="0.6">
      <c r="C316" s="2">
        <v>52.48</v>
      </c>
    </row>
    <row r="317" spans="3:3" x14ac:dyDescent="0.6">
      <c r="C317" s="2">
        <v>37.340000000000003</v>
      </c>
    </row>
    <row r="318" spans="3:3" x14ac:dyDescent="0.6">
      <c r="C318" s="2">
        <v>42.38</v>
      </c>
    </row>
    <row r="319" spans="3:3" x14ac:dyDescent="0.6">
      <c r="C319" s="2">
        <v>52.65</v>
      </c>
    </row>
    <row r="320" spans="3:3" x14ac:dyDescent="0.6">
      <c r="C320" s="2">
        <v>74.599999999999994</v>
      </c>
    </row>
    <row r="321" spans="3:3" x14ac:dyDescent="0.6">
      <c r="C321" s="2">
        <v>69.12</v>
      </c>
    </row>
    <row r="322" spans="3:3" x14ac:dyDescent="0.6">
      <c r="C322" s="2">
        <v>48.64</v>
      </c>
    </row>
    <row r="323" spans="3:3" x14ac:dyDescent="0.6">
      <c r="C323" s="2">
        <v>62.48</v>
      </c>
    </row>
    <row r="324" spans="3:3" x14ac:dyDescent="0.6">
      <c r="C324" s="2">
        <v>57.22</v>
      </c>
    </row>
    <row r="325" spans="3:3" x14ac:dyDescent="0.6">
      <c r="C325" s="2">
        <v>42.48</v>
      </c>
    </row>
    <row r="326" spans="3:3" x14ac:dyDescent="0.6">
      <c r="C326" s="2">
        <v>0</v>
      </c>
    </row>
    <row r="327" spans="3:3" x14ac:dyDescent="0.6">
      <c r="C327" s="2">
        <v>35.409999999999997</v>
      </c>
    </row>
    <row r="328" spans="3:3" x14ac:dyDescent="0.6">
      <c r="C328" s="2">
        <v>90.26</v>
      </c>
    </row>
    <row r="329" spans="3:3" x14ac:dyDescent="0.6">
      <c r="C329" s="2">
        <v>50.25</v>
      </c>
    </row>
    <row r="330" spans="3:3" x14ac:dyDescent="0.6">
      <c r="C330" s="2">
        <v>78.23</v>
      </c>
    </row>
    <row r="331" spans="3:3" x14ac:dyDescent="0.6">
      <c r="C331" s="2">
        <v>35.1</v>
      </c>
    </row>
    <row r="332" spans="3:3" x14ac:dyDescent="0.6">
      <c r="C332" s="2">
        <v>71.66</v>
      </c>
    </row>
    <row r="333" spans="3:3" x14ac:dyDescent="0.6">
      <c r="C333" s="2">
        <v>60.09</v>
      </c>
    </row>
    <row r="334" spans="3:3" x14ac:dyDescent="0.6">
      <c r="C334" s="2">
        <v>51.01</v>
      </c>
    </row>
    <row r="335" spans="3:3" x14ac:dyDescent="0.6">
      <c r="C335" s="2">
        <v>78.81</v>
      </c>
    </row>
    <row r="336" spans="3:3" x14ac:dyDescent="0.6">
      <c r="C336" s="2">
        <v>47.51</v>
      </c>
    </row>
    <row r="337" spans="3:3" x14ac:dyDescent="0.6">
      <c r="C337" s="2">
        <v>60.9</v>
      </c>
    </row>
    <row r="338" spans="3:3" x14ac:dyDescent="0.6">
      <c r="C338" s="2">
        <v>53.35</v>
      </c>
    </row>
    <row r="339" spans="3:3" x14ac:dyDescent="0.6">
      <c r="C339" s="2">
        <v>56.36</v>
      </c>
    </row>
    <row r="340" spans="3:3" x14ac:dyDescent="0.6">
      <c r="C340" s="2">
        <v>26.44</v>
      </c>
    </row>
    <row r="341" spans="3:3" x14ac:dyDescent="0.6">
      <c r="C341" s="2">
        <v>43.37</v>
      </c>
    </row>
    <row r="342" spans="3:3" x14ac:dyDescent="0.6">
      <c r="C342" s="2">
        <v>83.52</v>
      </c>
    </row>
    <row r="343" spans="3:3" x14ac:dyDescent="0.6">
      <c r="C343" s="2">
        <v>56.47</v>
      </c>
    </row>
    <row r="344" spans="3:3" x14ac:dyDescent="0.6">
      <c r="C344" s="2">
        <v>75.180000000000007</v>
      </c>
    </row>
    <row r="345" spans="3:3" x14ac:dyDescent="0.6">
      <c r="C345" s="2">
        <v>45.63</v>
      </c>
    </row>
    <row r="346" spans="3:3" x14ac:dyDescent="0.6">
      <c r="C346" s="2">
        <v>57.27</v>
      </c>
    </row>
    <row r="347" spans="3:3" x14ac:dyDescent="0.6">
      <c r="C347" s="2">
        <v>47.89</v>
      </c>
    </row>
    <row r="348" spans="3:3" x14ac:dyDescent="0.6">
      <c r="C348" s="2">
        <v>58.43</v>
      </c>
    </row>
    <row r="349" spans="3:3" x14ac:dyDescent="0.6">
      <c r="C349" s="2">
        <v>43.59</v>
      </c>
    </row>
    <row r="350" spans="3:3" x14ac:dyDescent="0.6">
      <c r="C350" s="2">
        <v>76.180000000000007</v>
      </c>
    </row>
    <row r="351" spans="3:3" x14ac:dyDescent="0.6">
      <c r="C351" s="2">
        <v>60.54</v>
      </c>
    </row>
    <row r="352" spans="3:3" x14ac:dyDescent="0.6">
      <c r="C352" s="2">
        <v>51.89</v>
      </c>
    </row>
    <row r="353" spans="3:3" x14ac:dyDescent="0.6">
      <c r="C353" s="2">
        <v>48.18</v>
      </c>
    </row>
    <row r="354" spans="3:3" x14ac:dyDescent="0.6">
      <c r="C354" s="2">
        <v>71.59</v>
      </c>
    </row>
    <row r="355" spans="3:3" x14ac:dyDescent="0.6">
      <c r="C355" s="2">
        <v>44.92</v>
      </c>
    </row>
    <row r="356" spans="3:3" x14ac:dyDescent="0.6">
      <c r="C356" s="2">
        <v>38.270000000000003</v>
      </c>
    </row>
    <row r="357" spans="3:3" x14ac:dyDescent="0.6">
      <c r="C357" s="2">
        <v>77.150000000000006</v>
      </c>
    </row>
    <row r="358" spans="3:3" x14ac:dyDescent="0.6">
      <c r="C358" s="2">
        <v>33.21</v>
      </c>
    </row>
    <row r="359" spans="3:3" x14ac:dyDescent="0.6">
      <c r="C359" s="2">
        <v>56.2</v>
      </c>
    </row>
    <row r="360" spans="3:3" x14ac:dyDescent="0.6">
      <c r="C360" s="2">
        <v>80.92</v>
      </c>
    </row>
    <row r="361" spans="3:3" x14ac:dyDescent="0.6">
      <c r="C361" s="2">
        <v>50.78</v>
      </c>
    </row>
    <row r="362" spans="3:3" x14ac:dyDescent="0.6">
      <c r="C362" s="2">
        <v>75.11</v>
      </c>
    </row>
    <row r="363" spans="3:3" x14ac:dyDescent="0.6">
      <c r="C363" s="2">
        <v>46.18</v>
      </c>
    </row>
    <row r="364" spans="3:3" x14ac:dyDescent="0.6">
      <c r="C364" s="2">
        <v>62.85</v>
      </c>
    </row>
    <row r="365" spans="3:3" x14ac:dyDescent="0.6">
      <c r="C365" s="2">
        <v>65.209999999999994</v>
      </c>
    </row>
    <row r="366" spans="3:3" x14ac:dyDescent="0.6">
      <c r="C366" s="2">
        <v>31.9</v>
      </c>
    </row>
    <row r="367" spans="3:3" x14ac:dyDescent="0.6">
      <c r="C367" s="2">
        <v>61.35</v>
      </c>
    </row>
    <row r="368" spans="3:3" x14ac:dyDescent="0.6">
      <c r="C368" s="2">
        <v>32.6</v>
      </c>
    </row>
    <row r="369" spans="3:3" x14ac:dyDescent="0.6">
      <c r="C369" s="2">
        <v>42.56</v>
      </c>
    </row>
    <row r="370" spans="3:3" x14ac:dyDescent="0.6">
      <c r="C370" s="2">
        <v>44.13</v>
      </c>
    </row>
    <row r="371" spans="3:3" x14ac:dyDescent="0.6">
      <c r="C371" s="2">
        <v>53.3</v>
      </c>
    </row>
    <row r="372" spans="3:3" x14ac:dyDescent="0.6">
      <c r="C372" s="2">
        <v>60.75</v>
      </c>
    </row>
    <row r="373" spans="3:3" x14ac:dyDescent="0.6">
      <c r="C373" s="2">
        <v>53.19</v>
      </c>
    </row>
    <row r="374" spans="3:3" x14ac:dyDescent="0.6">
      <c r="C374" s="2">
        <v>45.86</v>
      </c>
    </row>
    <row r="375" spans="3:3" x14ac:dyDescent="0.6">
      <c r="C375" s="2">
        <v>62.17</v>
      </c>
    </row>
    <row r="376" spans="3:3" x14ac:dyDescent="0.6">
      <c r="C376" s="2">
        <v>51.06</v>
      </c>
    </row>
    <row r="377" spans="3:3" x14ac:dyDescent="0.6">
      <c r="C377" s="2">
        <v>49.25</v>
      </c>
    </row>
    <row r="378" spans="3:3" x14ac:dyDescent="0.6">
      <c r="C378" s="2">
        <v>49.32</v>
      </c>
    </row>
    <row r="379" spans="3:3" x14ac:dyDescent="0.6">
      <c r="C379" s="2">
        <v>61.83</v>
      </c>
    </row>
    <row r="380" spans="3:3" x14ac:dyDescent="0.6">
      <c r="C380" s="2">
        <v>61.46</v>
      </c>
    </row>
    <row r="381" spans="3:3" x14ac:dyDescent="0.6">
      <c r="C381" s="2">
        <v>55.82</v>
      </c>
    </row>
    <row r="382" spans="3:3" x14ac:dyDescent="0.6">
      <c r="C382" s="2">
        <v>54.02</v>
      </c>
    </row>
    <row r="383" spans="3:3" x14ac:dyDescent="0.6">
      <c r="C383" s="2">
        <v>46.43</v>
      </c>
    </row>
    <row r="384" spans="3:3" x14ac:dyDescent="0.6">
      <c r="C384" s="2">
        <v>59.02</v>
      </c>
    </row>
    <row r="385" spans="3:3" x14ac:dyDescent="0.6">
      <c r="C385" s="2">
        <v>60.2</v>
      </c>
    </row>
    <row r="386" spans="3:3" x14ac:dyDescent="0.6">
      <c r="C386" s="2">
        <v>48.92</v>
      </c>
    </row>
    <row r="387" spans="3:3" x14ac:dyDescent="0.6">
      <c r="C387" s="2">
        <v>59.64</v>
      </c>
    </row>
    <row r="388" spans="3:3" x14ac:dyDescent="0.6">
      <c r="C388" s="2">
        <v>58.01</v>
      </c>
    </row>
    <row r="389" spans="3:3" x14ac:dyDescent="0.6">
      <c r="C389" s="2">
        <v>45.7</v>
      </c>
    </row>
    <row r="390" spans="3:3" x14ac:dyDescent="0.6">
      <c r="C390" s="2">
        <v>60.88</v>
      </c>
    </row>
    <row r="391" spans="3:3" x14ac:dyDescent="0.6">
      <c r="C391" s="2">
        <v>47.74</v>
      </c>
    </row>
    <row r="392" spans="3:3" x14ac:dyDescent="0.6">
      <c r="C392" s="2">
        <v>13.79</v>
      </c>
    </row>
    <row r="393" spans="3:3" x14ac:dyDescent="0.6">
      <c r="C393" s="2">
        <v>43.38</v>
      </c>
    </row>
    <row r="394" spans="3:3" x14ac:dyDescent="0.6">
      <c r="C394" s="2">
        <v>71.13</v>
      </c>
    </row>
    <row r="395" spans="3:3" x14ac:dyDescent="0.6">
      <c r="C395" s="2">
        <v>27.32</v>
      </c>
    </row>
    <row r="396" spans="3:3" x14ac:dyDescent="0.6">
      <c r="C396" s="2">
        <v>27.19</v>
      </c>
    </row>
    <row r="397" spans="3:3" x14ac:dyDescent="0.6">
      <c r="C397" s="2">
        <v>71.33</v>
      </c>
    </row>
    <row r="398" spans="3:3" x14ac:dyDescent="0.6">
      <c r="C398" s="2">
        <v>48.57</v>
      </c>
    </row>
    <row r="399" spans="3:3" x14ac:dyDescent="0.6">
      <c r="C399" s="2">
        <v>50.85</v>
      </c>
    </row>
    <row r="400" spans="3:3" x14ac:dyDescent="0.6">
      <c r="C400" s="2">
        <v>23.26</v>
      </c>
    </row>
    <row r="401" spans="3:3" x14ac:dyDescent="0.6">
      <c r="C401" s="2">
        <v>60.18</v>
      </c>
    </row>
    <row r="402" spans="3:3" x14ac:dyDescent="0.6">
      <c r="C402" s="2">
        <v>66.069999999999993</v>
      </c>
    </row>
    <row r="403" spans="3:3" x14ac:dyDescent="0.6">
      <c r="C403" s="2">
        <v>65.44</v>
      </c>
    </row>
    <row r="404" spans="3:3" x14ac:dyDescent="0.6">
      <c r="C404" s="2">
        <v>29.08</v>
      </c>
    </row>
    <row r="405" spans="3:3" x14ac:dyDescent="0.6">
      <c r="C405" s="2">
        <v>35.06</v>
      </c>
    </row>
    <row r="406" spans="3:3" x14ac:dyDescent="0.6">
      <c r="C406" s="2">
        <v>30.47</v>
      </c>
    </row>
    <row r="407" spans="3:3" x14ac:dyDescent="0.6">
      <c r="C407" s="2">
        <v>45.11</v>
      </c>
    </row>
    <row r="408" spans="3:3" x14ac:dyDescent="0.6">
      <c r="C408" s="2">
        <v>40.19</v>
      </c>
    </row>
    <row r="409" spans="3:3" x14ac:dyDescent="0.6">
      <c r="C409" s="2">
        <v>11.26</v>
      </c>
    </row>
    <row r="410" spans="3:3" x14ac:dyDescent="0.6">
      <c r="C410" s="2">
        <v>73.709999999999994</v>
      </c>
    </row>
    <row r="411" spans="3:3" x14ac:dyDescent="0.6">
      <c r="C411" s="2">
        <v>46.7</v>
      </c>
    </row>
    <row r="412" spans="3:3" x14ac:dyDescent="0.6">
      <c r="C412" s="2">
        <v>32.61</v>
      </c>
    </row>
    <row r="413" spans="3:3" x14ac:dyDescent="0.6">
      <c r="C413" s="2">
        <v>35.06</v>
      </c>
    </row>
    <row r="414" spans="3:3" x14ac:dyDescent="0.6">
      <c r="C414" s="2">
        <v>43.06</v>
      </c>
    </row>
    <row r="415" spans="3:3" x14ac:dyDescent="0.6">
      <c r="C415" s="2">
        <v>42.75</v>
      </c>
    </row>
    <row r="416" spans="3:3" x14ac:dyDescent="0.6">
      <c r="C416" s="2">
        <v>73.739999999999995</v>
      </c>
    </row>
    <row r="417" spans="3:3" x14ac:dyDescent="0.6">
      <c r="C417" s="2">
        <v>44.73</v>
      </c>
    </row>
    <row r="418" spans="3:3" x14ac:dyDescent="0.6">
      <c r="C418" s="2">
        <v>74.14</v>
      </c>
    </row>
    <row r="419" spans="3:3" x14ac:dyDescent="0.6">
      <c r="C419" s="2">
        <v>35.520000000000003</v>
      </c>
    </row>
    <row r="420" spans="3:3" x14ac:dyDescent="0.6">
      <c r="C420" s="2">
        <v>24.89</v>
      </c>
    </row>
    <row r="421" spans="3:3" x14ac:dyDescent="0.6">
      <c r="C421" s="2">
        <v>43.38</v>
      </c>
    </row>
    <row r="422" spans="3:3" x14ac:dyDescent="0.6">
      <c r="C422" s="2">
        <v>55.95</v>
      </c>
    </row>
    <row r="423" spans="3:3" x14ac:dyDescent="0.6">
      <c r="C423" s="2">
        <v>53.82</v>
      </c>
    </row>
    <row r="424" spans="3:3" x14ac:dyDescent="0.6">
      <c r="C424" s="2">
        <v>66.58</v>
      </c>
    </row>
    <row r="425" spans="3:3" x14ac:dyDescent="0.6">
      <c r="C425" s="2">
        <v>39.659999999999997</v>
      </c>
    </row>
    <row r="426" spans="3:3" x14ac:dyDescent="0.6">
      <c r="C426" s="2">
        <v>77.87</v>
      </c>
    </row>
    <row r="427" spans="3:3" x14ac:dyDescent="0.6">
      <c r="C427" s="2">
        <v>33.450000000000003</v>
      </c>
    </row>
    <row r="428" spans="3:3" x14ac:dyDescent="0.6">
      <c r="C428" s="2">
        <v>61.41</v>
      </c>
    </row>
    <row r="429" spans="3:3" x14ac:dyDescent="0.6">
      <c r="C429" s="2">
        <v>63.51</v>
      </c>
    </row>
    <row r="430" spans="3:3" x14ac:dyDescent="0.6">
      <c r="C430" s="2">
        <v>59.69</v>
      </c>
    </row>
    <row r="431" spans="3:3" x14ac:dyDescent="0.6">
      <c r="C431" s="2">
        <v>27.17</v>
      </c>
    </row>
    <row r="432" spans="3:3" x14ac:dyDescent="0.6">
      <c r="C432" s="2">
        <v>24.69</v>
      </c>
    </row>
    <row r="433" spans="3:3" x14ac:dyDescent="0.6">
      <c r="C433" s="2">
        <v>28.42</v>
      </c>
    </row>
    <row r="434" spans="3:3" x14ac:dyDescent="0.6">
      <c r="C434" s="2">
        <v>46.43</v>
      </c>
    </row>
    <row r="435" spans="3:3" x14ac:dyDescent="0.6">
      <c r="C435" s="2">
        <v>56.44</v>
      </c>
    </row>
    <row r="436" spans="3:3" x14ac:dyDescent="0.6">
      <c r="C436" s="2">
        <v>49.63</v>
      </c>
    </row>
    <row r="437" spans="3:3" x14ac:dyDescent="0.6">
      <c r="C437" s="2">
        <v>31.88</v>
      </c>
    </row>
    <row r="438" spans="3:3" x14ac:dyDescent="0.6">
      <c r="C438" s="2">
        <v>24.73</v>
      </c>
    </row>
    <row r="439" spans="3:3" x14ac:dyDescent="0.6">
      <c r="C439" s="2">
        <v>56.77</v>
      </c>
    </row>
    <row r="440" spans="3:3" x14ac:dyDescent="0.6">
      <c r="C440" s="2">
        <v>63.72</v>
      </c>
    </row>
    <row r="441" spans="3:3" x14ac:dyDescent="0.6">
      <c r="C441" s="2">
        <v>54.64</v>
      </c>
    </row>
    <row r="442" spans="3:3" x14ac:dyDescent="0.6">
      <c r="C442" s="2">
        <v>60.98</v>
      </c>
    </row>
    <row r="443" spans="3:3" x14ac:dyDescent="0.6">
      <c r="C443" s="2">
        <v>53.11</v>
      </c>
    </row>
    <row r="444" spans="3:3" x14ac:dyDescent="0.6">
      <c r="C444" s="2">
        <v>35.159999999999997</v>
      </c>
    </row>
    <row r="445" spans="3:3" x14ac:dyDescent="0.6">
      <c r="C445" s="2">
        <v>42.24</v>
      </c>
    </row>
    <row r="446" spans="3:3" x14ac:dyDescent="0.6">
      <c r="C446" s="2">
        <v>31.49</v>
      </c>
    </row>
    <row r="447" spans="3:3" x14ac:dyDescent="0.6">
      <c r="C447" s="2">
        <v>14.92</v>
      </c>
    </row>
    <row r="448" spans="3:3" x14ac:dyDescent="0.6">
      <c r="C448" s="2">
        <v>63.82</v>
      </c>
    </row>
    <row r="449" spans="3:3" x14ac:dyDescent="0.6">
      <c r="C449" s="2">
        <v>12.62</v>
      </c>
    </row>
    <row r="450" spans="3:3" x14ac:dyDescent="0.6">
      <c r="C450" s="2">
        <v>43.56</v>
      </c>
    </row>
    <row r="451" spans="3:3" x14ac:dyDescent="0.6">
      <c r="C451" s="2">
        <v>49.45</v>
      </c>
    </row>
    <row r="452" spans="3:3" x14ac:dyDescent="0.6">
      <c r="C452" s="2">
        <v>41.84</v>
      </c>
    </row>
    <row r="453" spans="3:3" x14ac:dyDescent="0.6">
      <c r="C453" s="2">
        <v>69.66</v>
      </c>
    </row>
    <row r="454" spans="3:3" x14ac:dyDescent="0.6">
      <c r="C454" s="2">
        <v>36.700000000000003</v>
      </c>
    </row>
    <row r="455" spans="3:3" x14ac:dyDescent="0.6">
      <c r="C455" s="2">
        <v>51.14</v>
      </c>
    </row>
    <row r="456" spans="3:3" x14ac:dyDescent="0.6">
      <c r="C456" s="2">
        <v>54.87</v>
      </c>
    </row>
    <row r="457" spans="3:3" x14ac:dyDescent="0.6">
      <c r="C457" s="2">
        <v>26.02</v>
      </c>
    </row>
    <row r="458" spans="3:3" x14ac:dyDescent="0.6">
      <c r="C458" s="2">
        <v>52.08</v>
      </c>
    </row>
    <row r="459" spans="3:3" x14ac:dyDescent="0.6">
      <c r="C459" s="2">
        <v>54.2</v>
      </c>
    </row>
    <row r="460" spans="3:3" x14ac:dyDescent="0.6">
      <c r="C460" s="2">
        <v>37.36</v>
      </c>
    </row>
    <row r="461" spans="3:3" x14ac:dyDescent="0.6">
      <c r="C461" s="2">
        <v>59.14</v>
      </c>
    </row>
    <row r="462" spans="3:3" x14ac:dyDescent="0.6">
      <c r="C462" s="2">
        <v>48.49</v>
      </c>
    </row>
    <row r="463" spans="3:3" x14ac:dyDescent="0.6">
      <c r="C463" s="2">
        <v>62.98</v>
      </c>
    </row>
    <row r="464" spans="3:3" x14ac:dyDescent="0.6">
      <c r="C464" s="2">
        <v>52.06</v>
      </c>
    </row>
    <row r="465" spans="3:3" x14ac:dyDescent="0.6">
      <c r="C465" s="2">
        <v>77.349999999999994</v>
      </c>
    </row>
    <row r="466" spans="3:3" x14ac:dyDescent="0.6">
      <c r="C466" s="2">
        <v>56.01</v>
      </c>
    </row>
    <row r="467" spans="3:3" x14ac:dyDescent="0.6">
      <c r="C467" s="2">
        <v>85.33</v>
      </c>
    </row>
    <row r="468" spans="3:3" x14ac:dyDescent="0.6">
      <c r="C468" s="2">
        <v>54.9</v>
      </c>
    </row>
    <row r="469" spans="3:3" x14ac:dyDescent="0.6">
      <c r="C469" s="2">
        <v>58.15</v>
      </c>
    </row>
    <row r="470" spans="3:3" x14ac:dyDescent="0.6">
      <c r="C470" s="2">
        <v>41.23</v>
      </c>
    </row>
    <row r="471" spans="3:3" x14ac:dyDescent="0.6">
      <c r="C471" s="2">
        <v>45.86</v>
      </c>
    </row>
    <row r="472" spans="3:3" x14ac:dyDescent="0.6">
      <c r="C472" s="2">
        <v>26.12</v>
      </c>
    </row>
    <row r="473" spans="3:3" x14ac:dyDescent="0.6">
      <c r="C473" s="2">
        <v>26.85</v>
      </c>
    </row>
    <row r="474" spans="3:3" x14ac:dyDescent="0.6">
      <c r="C474" s="2">
        <v>52.41</v>
      </c>
    </row>
    <row r="475" spans="3:3" x14ac:dyDescent="0.6">
      <c r="C475" s="2">
        <v>27.55</v>
      </c>
    </row>
    <row r="476" spans="3:3" x14ac:dyDescent="0.6">
      <c r="C476" s="2">
        <v>59.09</v>
      </c>
    </row>
    <row r="477" spans="3:3" x14ac:dyDescent="0.6">
      <c r="C477" s="2">
        <v>25.37</v>
      </c>
    </row>
    <row r="478" spans="3:3" x14ac:dyDescent="0.6">
      <c r="C478" s="2">
        <v>42.24</v>
      </c>
    </row>
    <row r="479" spans="3:3" x14ac:dyDescent="0.6">
      <c r="C479" s="2">
        <v>56.74</v>
      </c>
    </row>
    <row r="480" spans="3:3" x14ac:dyDescent="0.6">
      <c r="C480" s="2">
        <v>30.66</v>
      </c>
    </row>
    <row r="481" spans="3:3" x14ac:dyDescent="0.6">
      <c r="C481" s="2">
        <v>36</v>
      </c>
    </row>
    <row r="482" spans="3:3" x14ac:dyDescent="0.6">
      <c r="C482" s="2">
        <v>59.03</v>
      </c>
    </row>
    <row r="483" spans="3:3" x14ac:dyDescent="0.6">
      <c r="C483" s="2">
        <v>46.61</v>
      </c>
    </row>
    <row r="484" spans="3:3" x14ac:dyDescent="0.6">
      <c r="C484" s="2">
        <v>67.349999999999994</v>
      </c>
    </row>
    <row r="485" spans="3:3" x14ac:dyDescent="0.6">
      <c r="C485" s="2">
        <v>54.9</v>
      </c>
    </row>
    <row r="486" spans="3:3" x14ac:dyDescent="0.6">
      <c r="C486" s="2">
        <v>31.22</v>
      </c>
    </row>
    <row r="487" spans="3:3" x14ac:dyDescent="0.6">
      <c r="C487" s="2">
        <v>58.13</v>
      </c>
    </row>
    <row r="488" spans="3:3" x14ac:dyDescent="0.6">
      <c r="C488" s="2">
        <v>72.53</v>
      </c>
    </row>
    <row r="489" spans="3:3" x14ac:dyDescent="0.6">
      <c r="C489" s="2">
        <v>65.319999999999993</v>
      </c>
    </row>
    <row r="490" spans="3:3" x14ac:dyDescent="0.6">
      <c r="C490" s="2">
        <v>50.15</v>
      </c>
    </row>
    <row r="491" spans="3:3" x14ac:dyDescent="0.6">
      <c r="C491" s="2">
        <v>43.37</v>
      </c>
    </row>
    <row r="492" spans="3:3" x14ac:dyDescent="0.6">
      <c r="C492" s="2">
        <v>71.48</v>
      </c>
    </row>
    <row r="493" spans="3:3" x14ac:dyDescent="0.6">
      <c r="C493" s="2">
        <v>53.09</v>
      </c>
    </row>
    <row r="494" spans="3:3" x14ac:dyDescent="0.6">
      <c r="C494" s="2">
        <v>61.83</v>
      </c>
    </row>
    <row r="495" spans="3:3" x14ac:dyDescent="0.6">
      <c r="C495" s="2">
        <v>48.14</v>
      </c>
    </row>
    <row r="496" spans="3:3" x14ac:dyDescent="0.6">
      <c r="C496" s="2">
        <v>77.010000000000005</v>
      </c>
    </row>
    <row r="497" spans="3:3" x14ac:dyDescent="0.6">
      <c r="C497" s="2">
        <v>35.47</v>
      </c>
    </row>
    <row r="498" spans="3:3" x14ac:dyDescent="0.6">
      <c r="C498" s="2">
        <v>47.59</v>
      </c>
    </row>
    <row r="499" spans="3:3" x14ac:dyDescent="0.6">
      <c r="C499" s="2">
        <v>71.180000000000007</v>
      </c>
    </row>
    <row r="500" spans="3:3" x14ac:dyDescent="0.6">
      <c r="C500" s="2">
        <v>64.3</v>
      </c>
    </row>
    <row r="501" spans="3:3" x14ac:dyDescent="0.6">
      <c r="C501" s="2">
        <v>39.06</v>
      </c>
    </row>
    <row r="502" spans="3:3" x14ac:dyDescent="0.6">
      <c r="C502" s="2">
        <v>46.71</v>
      </c>
    </row>
    <row r="503" spans="3:3" x14ac:dyDescent="0.6">
      <c r="C503" s="2">
        <v>64.63</v>
      </c>
    </row>
    <row r="504" spans="3:3" x14ac:dyDescent="0.6">
      <c r="C504" s="2">
        <v>41.03</v>
      </c>
    </row>
    <row r="505" spans="3:3" x14ac:dyDescent="0.6">
      <c r="C505" s="2">
        <v>56.75</v>
      </c>
    </row>
    <row r="506" spans="3:3" x14ac:dyDescent="0.6">
      <c r="C506" s="2">
        <v>29.28</v>
      </c>
    </row>
    <row r="507" spans="3:3" x14ac:dyDescent="0.6">
      <c r="C507" s="2">
        <v>55.67</v>
      </c>
    </row>
    <row r="508" spans="3:3" x14ac:dyDescent="0.6">
      <c r="C508" s="2">
        <v>51.37</v>
      </c>
    </row>
    <row r="509" spans="3:3" x14ac:dyDescent="0.6">
      <c r="C509" s="2">
        <v>36.71</v>
      </c>
    </row>
    <row r="510" spans="3:3" x14ac:dyDescent="0.6">
      <c r="C510" s="2">
        <v>62.31</v>
      </c>
    </row>
    <row r="511" spans="3:3" x14ac:dyDescent="0.6">
      <c r="C511" s="2">
        <v>41.63</v>
      </c>
    </row>
    <row r="512" spans="3:3" x14ac:dyDescent="0.6">
      <c r="C512" s="2">
        <v>35.54</v>
      </c>
    </row>
    <row r="513" spans="3:3" x14ac:dyDescent="0.6">
      <c r="C513" s="2">
        <v>48.94</v>
      </c>
    </row>
    <row r="514" spans="3:3" x14ac:dyDescent="0.6">
      <c r="C514" s="2">
        <v>45.18</v>
      </c>
    </row>
    <row r="515" spans="3:3" x14ac:dyDescent="0.6">
      <c r="C515" s="2">
        <v>21.89</v>
      </c>
    </row>
    <row r="516" spans="3:3" x14ac:dyDescent="0.6">
      <c r="C516" s="2">
        <v>42.22</v>
      </c>
    </row>
    <row r="517" spans="3:3" x14ac:dyDescent="0.6">
      <c r="C517" s="2">
        <v>51.01</v>
      </c>
    </row>
    <row r="518" spans="3:3" x14ac:dyDescent="0.6">
      <c r="C518" s="2">
        <v>61.24</v>
      </c>
    </row>
    <row r="519" spans="3:3" x14ac:dyDescent="0.6">
      <c r="C519" s="2">
        <v>62.29</v>
      </c>
    </row>
    <row r="520" spans="3:3" x14ac:dyDescent="0.6">
      <c r="C520" s="2">
        <v>55.9</v>
      </c>
    </row>
    <row r="521" spans="3:3" x14ac:dyDescent="0.6">
      <c r="C521" s="2">
        <v>49.2</v>
      </c>
    </row>
    <row r="522" spans="3:3" x14ac:dyDescent="0.6">
      <c r="C522" s="2">
        <v>54.26</v>
      </c>
    </row>
    <row r="523" spans="3:3" x14ac:dyDescent="0.6">
      <c r="C523" s="2">
        <v>54.95</v>
      </c>
    </row>
    <row r="524" spans="3:3" x14ac:dyDescent="0.6">
      <c r="C524" s="2">
        <v>28.73</v>
      </c>
    </row>
    <row r="525" spans="3:3" x14ac:dyDescent="0.6">
      <c r="C525" s="2">
        <v>61.05</v>
      </c>
    </row>
    <row r="526" spans="3:3" x14ac:dyDescent="0.6">
      <c r="C526" s="2">
        <v>84.1</v>
      </c>
    </row>
    <row r="527" spans="3:3" x14ac:dyDescent="0.6">
      <c r="C527" s="2">
        <v>79.63</v>
      </c>
    </row>
    <row r="528" spans="3:3" x14ac:dyDescent="0.6">
      <c r="C528" s="2">
        <v>40.26</v>
      </c>
    </row>
    <row r="529" spans="3:3" x14ac:dyDescent="0.6">
      <c r="C529" s="2">
        <v>60.91</v>
      </c>
    </row>
    <row r="530" spans="3:3" x14ac:dyDescent="0.6">
      <c r="C530" s="2">
        <v>3.83</v>
      </c>
    </row>
    <row r="531" spans="3:3" x14ac:dyDescent="0.6">
      <c r="C531" s="2">
        <v>64.42</v>
      </c>
    </row>
    <row r="532" spans="3:3" x14ac:dyDescent="0.6">
      <c r="C532" s="2">
        <v>71.34</v>
      </c>
    </row>
    <row r="533" spans="3:3" x14ac:dyDescent="0.6">
      <c r="C533" s="2">
        <v>34.51</v>
      </c>
    </row>
    <row r="534" spans="3:3" x14ac:dyDescent="0.6">
      <c r="C534" s="2">
        <v>37.950000000000003</v>
      </c>
    </row>
    <row r="535" spans="3:3" x14ac:dyDescent="0.6">
      <c r="C535" s="2">
        <v>54.18</v>
      </c>
    </row>
    <row r="536" spans="3:3" x14ac:dyDescent="0.6">
      <c r="C536" s="2">
        <v>64.45</v>
      </c>
    </row>
    <row r="537" spans="3:3" x14ac:dyDescent="0.6">
      <c r="C537" s="2">
        <v>76.5</v>
      </c>
    </row>
    <row r="538" spans="3:3" x14ac:dyDescent="0.6">
      <c r="C538" s="2">
        <v>23.44</v>
      </c>
    </row>
    <row r="539" spans="3:3" x14ac:dyDescent="0.6">
      <c r="C539" s="2">
        <v>46.36</v>
      </c>
    </row>
    <row r="540" spans="3:3" x14ac:dyDescent="0.6">
      <c r="C540" s="2">
        <v>35.82</v>
      </c>
    </row>
    <row r="541" spans="3:3" x14ac:dyDescent="0.6">
      <c r="C541" s="2">
        <v>36.409999999999997</v>
      </c>
    </row>
    <row r="542" spans="3:3" x14ac:dyDescent="0.6">
      <c r="C542" s="2">
        <v>70.8</v>
      </c>
    </row>
    <row r="543" spans="3:3" x14ac:dyDescent="0.6">
      <c r="C543" s="2">
        <v>18.760000000000002</v>
      </c>
    </row>
    <row r="544" spans="3:3" x14ac:dyDescent="0.6">
      <c r="C544" s="2">
        <v>62.74</v>
      </c>
    </row>
    <row r="545" spans="3:3" x14ac:dyDescent="0.6">
      <c r="C545" s="2">
        <v>61.93</v>
      </c>
    </row>
    <row r="546" spans="3:3" x14ac:dyDescent="0.6">
      <c r="C546" s="2">
        <v>73.930000000000007</v>
      </c>
    </row>
    <row r="547" spans="3:3" x14ac:dyDescent="0.6">
      <c r="C547" s="2">
        <v>24.67</v>
      </c>
    </row>
    <row r="548" spans="3:3" x14ac:dyDescent="0.6">
      <c r="C548" s="2">
        <v>13.55</v>
      </c>
    </row>
    <row r="549" spans="3:3" x14ac:dyDescent="0.6">
      <c r="C549" s="2">
        <v>50.22</v>
      </c>
    </row>
    <row r="550" spans="3:3" x14ac:dyDescent="0.6">
      <c r="C550" s="2">
        <v>44.07</v>
      </c>
    </row>
    <row r="551" spans="3:3" x14ac:dyDescent="0.6">
      <c r="C551" s="2">
        <v>41.69</v>
      </c>
    </row>
    <row r="552" spans="3:3" x14ac:dyDescent="0.6">
      <c r="C552" s="2">
        <v>49.5</v>
      </c>
    </row>
    <row r="553" spans="3:3" x14ac:dyDescent="0.6">
      <c r="C553" s="2">
        <v>40.17</v>
      </c>
    </row>
    <row r="554" spans="3:3" x14ac:dyDescent="0.6">
      <c r="C554" s="2">
        <v>9.42</v>
      </c>
    </row>
    <row r="555" spans="3:3" x14ac:dyDescent="0.6">
      <c r="C555" s="2">
        <v>79.16</v>
      </c>
    </row>
    <row r="556" spans="3:3" x14ac:dyDescent="0.6">
      <c r="C556" s="2">
        <v>60.96</v>
      </c>
    </row>
    <row r="557" spans="3:3" x14ac:dyDescent="0.6">
      <c r="C557" s="2">
        <v>18.91</v>
      </c>
    </row>
    <row r="558" spans="3:3" x14ac:dyDescent="0.6">
      <c r="C558" s="2">
        <v>84.61</v>
      </c>
    </row>
    <row r="559" spans="3:3" x14ac:dyDescent="0.6">
      <c r="C559" s="2">
        <v>46.19</v>
      </c>
    </row>
    <row r="560" spans="3:3" x14ac:dyDescent="0.6">
      <c r="C560" s="2">
        <v>80.709999999999994</v>
      </c>
    </row>
    <row r="561" spans="3:3" x14ac:dyDescent="0.6">
      <c r="C561" s="2">
        <v>61.08</v>
      </c>
    </row>
    <row r="562" spans="3:3" x14ac:dyDescent="0.6">
      <c r="C562" s="2">
        <v>43.22</v>
      </c>
    </row>
    <row r="563" spans="3:3" x14ac:dyDescent="0.6">
      <c r="C563" s="2">
        <v>27.67</v>
      </c>
    </row>
    <row r="564" spans="3:3" x14ac:dyDescent="0.6">
      <c r="C564" s="2">
        <v>10.5</v>
      </c>
    </row>
    <row r="565" spans="3:3" x14ac:dyDescent="0.6">
      <c r="C565" s="2">
        <v>54.49</v>
      </c>
    </row>
    <row r="566" spans="3:3" x14ac:dyDescent="0.6">
      <c r="C566" s="2">
        <v>49.23</v>
      </c>
    </row>
    <row r="567" spans="3:3" x14ac:dyDescent="0.6">
      <c r="C567" s="2">
        <v>27.39</v>
      </c>
    </row>
    <row r="568" spans="3:3" x14ac:dyDescent="0.6">
      <c r="C568" s="2">
        <v>25.28</v>
      </c>
    </row>
    <row r="569" spans="3:3" x14ac:dyDescent="0.6">
      <c r="C569" s="2">
        <v>26.89</v>
      </c>
    </row>
    <row r="570" spans="3:3" x14ac:dyDescent="0.6">
      <c r="C570" s="2">
        <v>33.619999999999997</v>
      </c>
    </row>
    <row r="571" spans="3:3" x14ac:dyDescent="0.6">
      <c r="C571" s="2">
        <v>54.59</v>
      </c>
    </row>
    <row r="572" spans="3:3" x14ac:dyDescent="0.6">
      <c r="C572" s="2">
        <v>31.01</v>
      </c>
    </row>
    <row r="573" spans="3:3" x14ac:dyDescent="0.6">
      <c r="C573" s="2">
        <v>70.16</v>
      </c>
    </row>
    <row r="574" spans="3:3" x14ac:dyDescent="0.6">
      <c r="C574" s="2">
        <v>56.01</v>
      </c>
    </row>
    <row r="575" spans="3:3" x14ac:dyDescent="0.6">
      <c r="C575" s="2">
        <v>40.659999999999997</v>
      </c>
    </row>
    <row r="576" spans="3:3" x14ac:dyDescent="0.6">
      <c r="C576" s="2">
        <v>32.090000000000003</v>
      </c>
    </row>
    <row r="577" spans="3:3" x14ac:dyDescent="0.6">
      <c r="C577" s="2">
        <v>58.06</v>
      </c>
    </row>
    <row r="578" spans="3:3" x14ac:dyDescent="0.6">
      <c r="C578" s="2">
        <v>54.67</v>
      </c>
    </row>
    <row r="579" spans="3:3" x14ac:dyDescent="0.6">
      <c r="C579" s="2">
        <v>21.36</v>
      </c>
    </row>
    <row r="580" spans="3:3" x14ac:dyDescent="0.6">
      <c r="C580" s="2">
        <v>61.31</v>
      </c>
    </row>
    <row r="581" spans="3:3" x14ac:dyDescent="0.6">
      <c r="C581" s="2">
        <v>28.61</v>
      </c>
    </row>
    <row r="582" spans="3:3" x14ac:dyDescent="0.6">
      <c r="C582" s="2">
        <v>30.28</v>
      </c>
    </row>
    <row r="583" spans="3:3" x14ac:dyDescent="0.6">
      <c r="C583" s="2">
        <v>69.849999999999994</v>
      </c>
    </row>
    <row r="584" spans="3:3" x14ac:dyDescent="0.6">
      <c r="C584" s="2">
        <v>50.36</v>
      </c>
    </row>
    <row r="585" spans="3:3" x14ac:dyDescent="0.6">
      <c r="C585" s="2">
        <v>60.96</v>
      </c>
    </row>
    <row r="586" spans="3:3" x14ac:dyDescent="0.6">
      <c r="C586" s="2">
        <v>50.38</v>
      </c>
    </row>
    <row r="587" spans="3:3" x14ac:dyDescent="0.6">
      <c r="C587" s="2">
        <v>39.340000000000003</v>
      </c>
    </row>
    <row r="588" spans="3:3" x14ac:dyDescent="0.6">
      <c r="C588" s="2">
        <v>66.77</v>
      </c>
    </row>
    <row r="589" spans="3:3" x14ac:dyDescent="0.6">
      <c r="C589" s="2">
        <v>61.33</v>
      </c>
    </row>
    <row r="590" spans="3:3" x14ac:dyDescent="0.6">
      <c r="C590" s="2">
        <v>46.69</v>
      </c>
    </row>
    <row r="591" spans="3:3" x14ac:dyDescent="0.6">
      <c r="C591" s="2">
        <v>68.25</v>
      </c>
    </row>
    <row r="592" spans="3:3" x14ac:dyDescent="0.6">
      <c r="C592" s="2">
        <v>83.2</v>
      </c>
    </row>
    <row r="593" spans="3:3" x14ac:dyDescent="0.6">
      <c r="C593" s="2">
        <v>28.4</v>
      </c>
    </row>
    <row r="594" spans="3:3" x14ac:dyDescent="0.6">
      <c r="C594" s="2">
        <v>54.99</v>
      </c>
    </row>
    <row r="595" spans="3:3" x14ac:dyDescent="0.6">
      <c r="C595" s="2">
        <v>40.29</v>
      </c>
    </row>
    <row r="596" spans="3:3" x14ac:dyDescent="0.6">
      <c r="C596" s="2">
        <v>60.51</v>
      </c>
    </row>
    <row r="597" spans="3:3" x14ac:dyDescent="0.6">
      <c r="C597" s="2">
        <v>54.44</v>
      </c>
    </row>
    <row r="598" spans="3:3" x14ac:dyDescent="0.6">
      <c r="C598" s="2">
        <v>61.41</v>
      </c>
    </row>
    <row r="599" spans="3:3" x14ac:dyDescent="0.6">
      <c r="C599" s="2">
        <v>45.05</v>
      </c>
    </row>
    <row r="600" spans="3:3" x14ac:dyDescent="0.6">
      <c r="C600" s="2">
        <v>57.72</v>
      </c>
    </row>
    <row r="601" spans="3:3" x14ac:dyDescent="0.6">
      <c r="C601" s="2">
        <v>61.57</v>
      </c>
    </row>
    <row r="602" spans="3:3" x14ac:dyDescent="0.6">
      <c r="C602" s="2">
        <v>44.22</v>
      </c>
    </row>
    <row r="603" spans="3:3" x14ac:dyDescent="0.6">
      <c r="C603" s="2">
        <v>35.270000000000003</v>
      </c>
    </row>
    <row r="604" spans="3:3" x14ac:dyDescent="0.6">
      <c r="C604" s="2">
        <v>41.09</v>
      </c>
    </row>
    <row r="605" spans="3:3" x14ac:dyDescent="0.6">
      <c r="C605" s="2">
        <v>62.53</v>
      </c>
    </row>
    <row r="606" spans="3:3" x14ac:dyDescent="0.6">
      <c r="C606" s="2">
        <v>50.4</v>
      </c>
    </row>
    <row r="607" spans="3:3" x14ac:dyDescent="0.6">
      <c r="C607" s="2">
        <v>54.44</v>
      </c>
    </row>
    <row r="608" spans="3:3" x14ac:dyDescent="0.6">
      <c r="C608" s="2">
        <v>50.79</v>
      </c>
    </row>
    <row r="609" spans="3:3" x14ac:dyDescent="0.6">
      <c r="C609" s="2">
        <v>64.3</v>
      </c>
    </row>
    <row r="610" spans="3:3" x14ac:dyDescent="0.6">
      <c r="C610" s="2">
        <v>79.510000000000005</v>
      </c>
    </row>
    <row r="611" spans="3:3" x14ac:dyDescent="0.6">
      <c r="C611" s="2">
        <v>73.58</v>
      </c>
    </row>
    <row r="612" spans="3:3" x14ac:dyDescent="0.6">
      <c r="C612" s="2">
        <v>75</v>
      </c>
    </row>
    <row r="613" spans="3:3" x14ac:dyDescent="0.6">
      <c r="C613" s="2">
        <v>69.900000000000006</v>
      </c>
    </row>
    <row r="614" spans="3:3" x14ac:dyDescent="0.6">
      <c r="C614" s="2">
        <v>33.700000000000003</v>
      </c>
    </row>
    <row r="615" spans="3:3" x14ac:dyDescent="0.6">
      <c r="C615" s="2">
        <v>66.19</v>
      </c>
    </row>
    <row r="616" spans="3:3" x14ac:dyDescent="0.6">
      <c r="C616" s="2">
        <v>74.48</v>
      </c>
    </row>
    <row r="617" spans="3:3" x14ac:dyDescent="0.6">
      <c r="C617" s="2">
        <v>47.93</v>
      </c>
    </row>
    <row r="618" spans="3:3" x14ac:dyDescent="0.6">
      <c r="C618" s="2">
        <v>75.58</v>
      </c>
    </row>
    <row r="619" spans="3:3" x14ac:dyDescent="0.6">
      <c r="C619" s="2">
        <v>58.4</v>
      </c>
    </row>
    <row r="620" spans="3:3" x14ac:dyDescent="0.6">
      <c r="C620" s="2">
        <v>80.900000000000006</v>
      </c>
    </row>
    <row r="621" spans="3:3" x14ac:dyDescent="0.6">
      <c r="C621" s="2">
        <v>38.229999999999997</v>
      </c>
    </row>
    <row r="622" spans="3:3" x14ac:dyDescent="0.6">
      <c r="C622" s="2">
        <v>55.41</v>
      </c>
    </row>
    <row r="623" spans="3:3" x14ac:dyDescent="0.6">
      <c r="C623" s="2">
        <v>43.62</v>
      </c>
    </row>
    <row r="624" spans="3:3" x14ac:dyDescent="0.6">
      <c r="C624" s="2">
        <v>48.82</v>
      </c>
    </row>
    <row r="625" spans="3:3" x14ac:dyDescent="0.6">
      <c r="C625" s="2">
        <v>14.97</v>
      </c>
    </row>
    <row r="626" spans="3:3" x14ac:dyDescent="0.6">
      <c r="C626" s="2">
        <v>23.59</v>
      </c>
    </row>
    <row r="627" spans="3:3" x14ac:dyDescent="0.6">
      <c r="C627" s="2">
        <v>46.61</v>
      </c>
    </row>
    <row r="628" spans="3:3" x14ac:dyDescent="0.6">
      <c r="C628" s="2">
        <v>53.52</v>
      </c>
    </row>
    <row r="629" spans="3:3" x14ac:dyDescent="0.6">
      <c r="C629" s="2">
        <v>37.07</v>
      </c>
    </row>
    <row r="630" spans="3:3" x14ac:dyDescent="0.6">
      <c r="C630" s="2">
        <v>36.93</v>
      </c>
    </row>
    <row r="631" spans="3:3" x14ac:dyDescent="0.6">
      <c r="C631" s="2">
        <v>47.23</v>
      </c>
    </row>
    <row r="632" spans="3:3" x14ac:dyDescent="0.6">
      <c r="C632" s="2">
        <v>19.48</v>
      </c>
    </row>
    <row r="633" spans="3:3" x14ac:dyDescent="0.6">
      <c r="C633" s="2">
        <v>60.43</v>
      </c>
    </row>
    <row r="634" spans="3:3" x14ac:dyDescent="0.6">
      <c r="C634" s="2">
        <v>22.94</v>
      </c>
    </row>
    <row r="635" spans="3:3" x14ac:dyDescent="0.6">
      <c r="C635" s="2">
        <v>40.270000000000003</v>
      </c>
    </row>
    <row r="636" spans="3:3" x14ac:dyDescent="0.6">
      <c r="C636" s="2">
        <v>46.7</v>
      </c>
    </row>
    <row r="637" spans="3:3" x14ac:dyDescent="0.6">
      <c r="C637" s="2">
        <v>62.67</v>
      </c>
    </row>
    <row r="638" spans="3:3" x14ac:dyDescent="0.6">
      <c r="C638" s="2">
        <v>45.46</v>
      </c>
    </row>
    <row r="639" spans="3:3" x14ac:dyDescent="0.6">
      <c r="C639" s="2">
        <v>40.130000000000003</v>
      </c>
    </row>
    <row r="640" spans="3:3" x14ac:dyDescent="0.6">
      <c r="C640" s="2">
        <v>53.1</v>
      </c>
    </row>
    <row r="641" spans="3:3" x14ac:dyDescent="0.6">
      <c r="C641" s="2">
        <v>76.69</v>
      </c>
    </row>
    <row r="642" spans="3:3" x14ac:dyDescent="0.6">
      <c r="C642" s="2">
        <v>64.45</v>
      </c>
    </row>
    <row r="643" spans="3:3" x14ac:dyDescent="0.6">
      <c r="C643" s="2">
        <v>75.77</v>
      </c>
    </row>
    <row r="644" spans="3:3" x14ac:dyDescent="0.6">
      <c r="C644" s="2">
        <v>46.81</v>
      </c>
    </row>
    <row r="645" spans="3:3" x14ac:dyDescent="0.6">
      <c r="C645" s="2">
        <v>68.91</v>
      </c>
    </row>
    <row r="646" spans="3:3" x14ac:dyDescent="0.6">
      <c r="C646" s="2">
        <v>81.36</v>
      </c>
    </row>
    <row r="647" spans="3:3" x14ac:dyDescent="0.6">
      <c r="C647" s="2">
        <v>23.05</v>
      </c>
    </row>
    <row r="648" spans="3:3" x14ac:dyDescent="0.6">
      <c r="C648" s="2">
        <v>43.33</v>
      </c>
    </row>
    <row r="649" spans="3:3" x14ac:dyDescent="0.6">
      <c r="C649" s="2">
        <v>50.1</v>
      </c>
    </row>
    <row r="650" spans="3:3" x14ac:dyDescent="0.6">
      <c r="C650" s="2">
        <v>64.849999999999994</v>
      </c>
    </row>
    <row r="651" spans="3:3" x14ac:dyDescent="0.6">
      <c r="C651" s="2">
        <v>37.04</v>
      </c>
    </row>
    <row r="652" spans="3:3" x14ac:dyDescent="0.6">
      <c r="C652" s="2">
        <v>41.41</v>
      </c>
    </row>
    <row r="653" spans="3:3" x14ac:dyDescent="0.6">
      <c r="C653" s="2">
        <v>42.77</v>
      </c>
    </row>
    <row r="654" spans="3:3" x14ac:dyDescent="0.6">
      <c r="C654" s="2">
        <v>34.119999999999997</v>
      </c>
    </row>
    <row r="655" spans="3:3" x14ac:dyDescent="0.6">
      <c r="C655" s="2">
        <v>44.39</v>
      </c>
    </row>
    <row r="656" spans="3:3" x14ac:dyDescent="0.6">
      <c r="C656" s="2">
        <v>42.79</v>
      </c>
    </row>
    <row r="657" spans="3:3" x14ac:dyDescent="0.6">
      <c r="C657" s="2">
        <v>75.459999999999994</v>
      </c>
    </row>
    <row r="658" spans="3:3" x14ac:dyDescent="0.6">
      <c r="C658" s="2">
        <v>15.82</v>
      </c>
    </row>
    <row r="659" spans="3:3" x14ac:dyDescent="0.6">
      <c r="C659" s="2">
        <v>57.13</v>
      </c>
    </row>
    <row r="660" spans="3:3" x14ac:dyDescent="0.6">
      <c r="C660" s="2">
        <v>38.15</v>
      </c>
    </row>
    <row r="661" spans="3:3" x14ac:dyDescent="0.6">
      <c r="C661" s="2">
        <v>51.05</v>
      </c>
    </row>
    <row r="662" spans="3:3" x14ac:dyDescent="0.6">
      <c r="C662" s="2">
        <v>59.65</v>
      </c>
    </row>
    <row r="663" spans="3:3" x14ac:dyDescent="0.6">
      <c r="C663" s="2">
        <v>63.77</v>
      </c>
    </row>
    <row r="664" spans="3:3" x14ac:dyDescent="0.6">
      <c r="C664" s="2">
        <v>65.180000000000007</v>
      </c>
    </row>
    <row r="665" spans="3:3" x14ac:dyDescent="0.6">
      <c r="C665" s="2">
        <v>49.17</v>
      </c>
    </row>
    <row r="666" spans="3:3" x14ac:dyDescent="0.6">
      <c r="C666" s="2">
        <v>35.880000000000003</v>
      </c>
    </row>
    <row r="667" spans="3:3" x14ac:dyDescent="0.6">
      <c r="C667" s="2">
        <v>49.73</v>
      </c>
    </row>
    <row r="668" spans="3:3" x14ac:dyDescent="0.6">
      <c r="C668" s="2">
        <v>46.82</v>
      </c>
    </row>
    <row r="669" spans="3:3" x14ac:dyDescent="0.6">
      <c r="C669" s="2">
        <v>74.930000000000007</v>
      </c>
    </row>
    <row r="670" spans="3:3" x14ac:dyDescent="0.6">
      <c r="C670" s="2">
        <v>37.479999999999997</v>
      </c>
    </row>
    <row r="671" spans="3:3" x14ac:dyDescent="0.6">
      <c r="C671" s="2">
        <v>9.9499999999999993</v>
      </c>
    </row>
    <row r="672" spans="3:3" x14ac:dyDescent="0.6">
      <c r="C672" s="2">
        <v>41.91</v>
      </c>
    </row>
    <row r="673" spans="3:3" x14ac:dyDescent="0.6">
      <c r="C673" s="2">
        <v>36.64</v>
      </c>
    </row>
    <row r="674" spans="3:3" x14ac:dyDescent="0.6">
      <c r="C674" s="2">
        <v>60.02</v>
      </c>
    </row>
    <row r="675" spans="3:3" x14ac:dyDescent="0.6">
      <c r="C675" s="2">
        <v>23.24</v>
      </c>
    </row>
    <row r="676" spans="3:3" x14ac:dyDescent="0.6">
      <c r="C676" s="2">
        <v>54.88</v>
      </c>
    </row>
    <row r="677" spans="3:3" x14ac:dyDescent="0.6">
      <c r="C677" s="2">
        <v>44.24</v>
      </c>
    </row>
    <row r="678" spans="3:3" x14ac:dyDescent="0.6">
      <c r="C678" s="2">
        <v>45.91</v>
      </c>
    </row>
    <row r="679" spans="3:3" x14ac:dyDescent="0.6">
      <c r="C679" s="2">
        <v>40.17</v>
      </c>
    </row>
    <row r="680" spans="3:3" x14ac:dyDescent="0.6">
      <c r="C680" s="2">
        <v>53.64</v>
      </c>
    </row>
    <row r="681" spans="3:3" x14ac:dyDescent="0.6">
      <c r="C681" s="2">
        <v>64.239999999999995</v>
      </c>
    </row>
    <row r="682" spans="3:3" x14ac:dyDescent="0.6">
      <c r="C682" s="2">
        <v>54.35</v>
      </c>
    </row>
    <row r="683" spans="3:3" x14ac:dyDescent="0.6">
      <c r="C683" s="2">
        <v>39.06</v>
      </c>
    </row>
    <row r="684" spans="3:3" x14ac:dyDescent="0.6">
      <c r="C684" s="2">
        <v>32.72</v>
      </c>
    </row>
    <row r="685" spans="3:3" x14ac:dyDescent="0.6">
      <c r="C685" s="2">
        <v>44.01</v>
      </c>
    </row>
    <row r="686" spans="3:3" x14ac:dyDescent="0.6">
      <c r="C686" s="2">
        <v>45.06</v>
      </c>
    </row>
    <row r="687" spans="3:3" x14ac:dyDescent="0.6">
      <c r="C687" s="2">
        <v>70.16</v>
      </c>
    </row>
    <row r="688" spans="3:3" x14ac:dyDescent="0.6">
      <c r="C688" s="2">
        <v>58.83</v>
      </c>
    </row>
    <row r="689" spans="3:3" x14ac:dyDescent="0.6">
      <c r="C689" s="2">
        <v>32.18</v>
      </c>
    </row>
    <row r="690" spans="3:3" x14ac:dyDescent="0.6">
      <c r="C690" s="2">
        <v>77.16</v>
      </c>
    </row>
    <row r="691" spans="3:3" x14ac:dyDescent="0.6">
      <c r="C691" s="2">
        <v>66.37</v>
      </c>
    </row>
    <row r="692" spans="3:3" x14ac:dyDescent="0.6">
      <c r="C692" s="2">
        <v>52.87</v>
      </c>
    </row>
    <row r="693" spans="3:3" x14ac:dyDescent="0.6">
      <c r="C693" s="2">
        <v>59.33</v>
      </c>
    </row>
    <row r="694" spans="3:3" x14ac:dyDescent="0.6">
      <c r="C694" s="2">
        <v>42.53</v>
      </c>
    </row>
    <row r="695" spans="3:3" x14ac:dyDescent="0.6">
      <c r="C695" s="2">
        <v>52.29</v>
      </c>
    </row>
    <row r="696" spans="3:3" x14ac:dyDescent="0.6">
      <c r="C696" s="2">
        <v>34.340000000000003</v>
      </c>
    </row>
    <row r="697" spans="3:3" x14ac:dyDescent="0.6">
      <c r="C697" s="2">
        <v>18.04</v>
      </c>
    </row>
    <row r="698" spans="3:3" x14ac:dyDescent="0.6">
      <c r="C698" s="2">
        <v>32.409999999999997</v>
      </c>
    </row>
    <row r="699" spans="3:3" x14ac:dyDescent="0.6">
      <c r="C699" s="2">
        <v>56.74</v>
      </c>
    </row>
    <row r="700" spans="3:3" x14ac:dyDescent="0.6">
      <c r="C700" s="2">
        <v>59.47</v>
      </c>
    </row>
    <row r="701" spans="3:3" x14ac:dyDescent="0.6">
      <c r="C701" s="2">
        <v>75.14</v>
      </c>
    </row>
    <row r="702" spans="3:3" x14ac:dyDescent="0.6">
      <c r="C702" s="2">
        <v>39.28</v>
      </c>
    </row>
    <row r="703" spans="3:3" x14ac:dyDescent="0.6">
      <c r="C703" s="2">
        <v>62.99</v>
      </c>
    </row>
    <row r="704" spans="3:3" x14ac:dyDescent="0.6">
      <c r="C704" s="2">
        <v>47.43</v>
      </c>
    </row>
    <row r="705" spans="3:3" x14ac:dyDescent="0.6">
      <c r="C705" s="2">
        <v>20.54</v>
      </c>
    </row>
    <row r="706" spans="3:3" x14ac:dyDescent="0.6">
      <c r="C706" s="2">
        <v>38.43</v>
      </c>
    </row>
    <row r="707" spans="3:3" x14ac:dyDescent="0.6">
      <c r="C707" s="2">
        <v>83.67</v>
      </c>
    </row>
    <row r="708" spans="3:3" x14ac:dyDescent="0.6">
      <c r="C708" s="2">
        <v>36.54</v>
      </c>
    </row>
    <row r="709" spans="3:3" x14ac:dyDescent="0.6">
      <c r="C709" s="2">
        <v>58.88</v>
      </c>
    </row>
    <row r="710" spans="3:3" x14ac:dyDescent="0.6">
      <c r="C710" s="2">
        <v>58.08</v>
      </c>
    </row>
    <row r="711" spans="3:3" x14ac:dyDescent="0.6">
      <c r="C711" s="2">
        <v>62.8</v>
      </c>
    </row>
    <row r="712" spans="3:3" x14ac:dyDescent="0.6">
      <c r="C712" s="2">
        <v>44.63</v>
      </c>
    </row>
    <row r="713" spans="3:3" x14ac:dyDescent="0.6">
      <c r="C713" s="2">
        <v>46.13</v>
      </c>
    </row>
    <row r="714" spans="3:3" x14ac:dyDescent="0.6">
      <c r="C714" s="2">
        <v>40.69</v>
      </c>
    </row>
    <row r="715" spans="3:3" x14ac:dyDescent="0.6">
      <c r="C715" s="2">
        <v>31.11</v>
      </c>
    </row>
    <row r="716" spans="3:3" x14ac:dyDescent="0.6">
      <c r="C716" s="2">
        <v>62.51</v>
      </c>
    </row>
    <row r="717" spans="3:3" x14ac:dyDescent="0.6">
      <c r="C717" s="2">
        <v>58.91</v>
      </c>
    </row>
    <row r="718" spans="3:3" x14ac:dyDescent="0.6">
      <c r="C718" s="2">
        <v>64.760000000000005</v>
      </c>
    </row>
    <row r="719" spans="3:3" x14ac:dyDescent="0.6">
      <c r="C719" s="2">
        <v>8.17</v>
      </c>
    </row>
    <row r="720" spans="3:3" x14ac:dyDescent="0.6">
      <c r="C720" s="2">
        <v>29.18</v>
      </c>
    </row>
    <row r="721" spans="3:3" x14ac:dyDescent="0.6">
      <c r="C721" s="2">
        <v>45.63</v>
      </c>
    </row>
    <row r="722" spans="3:3" x14ac:dyDescent="0.6">
      <c r="C722" s="2">
        <v>52.51</v>
      </c>
    </row>
    <row r="723" spans="3:3" x14ac:dyDescent="0.6">
      <c r="C723" s="2">
        <v>60.74</v>
      </c>
    </row>
    <row r="724" spans="3:3" x14ac:dyDescent="0.6">
      <c r="C724" s="2">
        <v>45.56</v>
      </c>
    </row>
    <row r="725" spans="3:3" x14ac:dyDescent="0.6">
      <c r="C725" s="2">
        <v>96.45</v>
      </c>
    </row>
    <row r="726" spans="3:3" x14ac:dyDescent="0.6">
      <c r="C726" s="2">
        <v>43.51</v>
      </c>
    </row>
    <row r="727" spans="3:3" x14ac:dyDescent="0.6">
      <c r="C727" s="2">
        <v>37.130000000000003</v>
      </c>
    </row>
    <row r="728" spans="3:3" x14ac:dyDescent="0.6">
      <c r="C728" s="2">
        <v>82.66</v>
      </c>
    </row>
    <row r="729" spans="3:3" x14ac:dyDescent="0.6">
      <c r="C729" s="2">
        <v>59.17</v>
      </c>
    </row>
    <row r="730" spans="3:3" x14ac:dyDescent="0.6">
      <c r="C730" s="2">
        <v>68.459999999999994</v>
      </c>
    </row>
    <row r="731" spans="3:3" x14ac:dyDescent="0.6">
      <c r="C731" s="2">
        <v>34.54</v>
      </c>
    </row>
    <row r="732" spans="3:3" x14ac:dyDescent="0.6">
      <c r="C732" s="2">
        <v>27.53</v>
      </c>
    </row>
    <row r="733" spans="3:3" x14ac:dyDescent="0.6">
      <c r="C733" s="2">
        <v>42.84</v>
      </c>
    </row>
    <row r="734" spans="3:3" x14ac:dyDescent="0.6">
      <c r="C734" s="2">
        <v>67.510000000000005</v>
      </c>
    </row>
    <row r="735" spans="3:3" x14ac:dyDescent="0.6">
      <c r="C735" s="2">
        <v>50.79</v>
      </c>
    </row>
    <row r="736" spans="3:3" x14ac:dyDescent="0.6">
      <c r="C736" s="2">
        <v>46.26</v>
      </c>
    </row>
    <row r="737" spans="3:3" x14ac:dyDescent="0.6">
      <c r="C737" s="2">
        <v>52.33</v>
      </c>
    </row>
    <row r="738" spans="3:3" x14ac:dyDescent="0.6">
      <c r="C738" s="2">
        <v>35.869999999999997</v>
      </c>
    </row>
    <row r="739" spans="3:3" x14ac:dyDescent="0.6">
      <c r="C739" s="2">
        <v>54.29</v>
      </c>
    </row>
    <row r="740" spans="3:3" x14ac:dyDescent="0.6">
      <c r="C740" s="2">
        <v>45.66</v>
      </c>
    </row>
    <row r="741" spans="3:3" x14ac:dyDescent="0.6">
      <c r="C741" s="2">
        <v>49.14</v>
      </c>
    </row>
    <row r="742" spans="3:3" x14ac:dyDescent="0.6">
      <c r="C742" s="2">
        <v>78.97</v>
      </c>
    </row>
    <row r="743" spans="3:3" x14ac:dyDescent="0.6">
      <c r="C743" s="2">
        <v>39.24</v>
      </c>
    </row>
    <row r="744" spans="3:3" x14ac:dyDescent="0.6">
      <c r="C744" s="2">
        <v>48.96</v>
      </c>
    </row>
    <row r="745" spans="3:3" x14ac:dyDescent="0.6">
      <c r="C745" s="2">
        <v>42.95</v>
      </c>
    </row>
    <row r="746" spans="3:3" x14ac:dyDescent="0.6">
      <c r="C746" s="2">
        <v>33.270000000000003</v>
      </c>
    </row>
    <row r="747" spans="3:3" x14ac:dyDescent="0.6">
      <c r="C747" s="2">
        <v>66.260000000000005</v>
      </c>
    </row>
    <row r="748" spans="3:3" x14ac:dyDescent="0.6">
      <c r="C748" s="2">
        <v>59.94</v>
      </c>
    </row>
    <row r="749" spans="3:3" x14ac:dyDescent="0.6">
      <c r="C749" s="2">
        <v>65.7</v>
      </c>
    </row>
    <row r="750" spans="3:3" x14ac:dyDescent="0.6">
      <c r="C750" s="2">
        <v>49.71</v>
      </c>
    </row>
    <row r="751" spans="3:3" x14ac:dyDescent="0.6">
      <c r="C751" s="2">
        <v>53.26</v>
      </c>
    </row>
    <row r="752" spans="3:3" x14ac:dyDescent="0.6">
      <c r="C752" s="2">
        <v>53.88</v>
      </c>
    </row>
    <row r="753" spans="3:3" x14ac:dyDescent="0.6">
      <c r="C753" s="2">
        <v>68.2</v>
      </c>
    </row>
    <row r="754" spans="3:3" x14ac:dyDescent="0.6">
      <c r="C754" s="2">
        <v>48.05</v>
      </c>
    </row>
    <row r="755" spans="3:3" x14ac:dyDescent="0.6">
      <c r="C755" s="2">
        <v>50.58</v>
      </c>
    </row>
    <row r="756" spans="3:3" x14ac:dyDescent="0.6">
      <c r="C756" s="2">
        <v>61.19</v>
      </c>
    </row>
    <row r="757" spans="3:3" x14ac:dyDescent="0.6">
      <c r="C757" s="2">
        <v>53.47</v>
      </c>
    </row>
    <row r="758" spans="3:3" x14ac:dyDescent="0.6">
      <c r="C758" s="2">
        <v>32.26</v>
      </c>
    </row>
    <row r="759" spans="3:3" x14ac:dyDescent="0.6">
      <c r="C759" s="2">
        <v>41.74</v>
      </c>
    </row>
    <row r="760" spans="3:3" x14ac:dyDescent="0.6">
      <c r="C760" s="2">
        <v>56.23</v>
      </c>
    </row>
    <row r="761" spans="3:3" x14ac:dyDescent="0.6">
      <c r="C761" s="2">
        <v>54.8</v>
      </c>
    </row>
    <row r="762" spans="3:3" x14ac:dyDescent="0.6">
      <c r="C762" s="2">
        <v>73.209999999999994</v>
      </c>
    </row>
    <row r="763" spans="3:3" x14ac:dyDescent="0.6">
      <c r="C763" s="2">
        <v>17.989999999999998</v>
      </c>
    </row>
    <row r="764" spans="3:3" x14ac:dyDescent="0.6">
      <c r="C764" s="2">
        <v>76.12</v>
      </c>
    </row>
    <row r="765" spans="3:3" x14ac:dyDescent="0.6">
      <c r="C765" s="2">
        <v>45.41</v>
      </c>
    </row>
    <row r="766" spans="3:3" x14ac:dyDescent="0.6">
      <c r="C766" s="2">
        <v>70.19</v>
      </c>
    </row>
    <row r="767" spans="3:3" x14ac:dyDescent="0.6">
      <c r="C767" s="2">
        <v>48.65</v>
      </c>
    </row>
    <row r="768" spans="3:3" x14ac:dyDescent="0.6">
      <c r="C768" s="2">
        <v>74.61</v>
      </c>
    </row>
    <row r="769" spans="3:3" x14ac:dyDescent="0.6">
      <c r="C769" s="2">
        <v>50.17</v>
      </c>
    </row>
    <row r="770" spans="3:3" x14ac:dyDescent="0.6">
      <c r="C770" s="2">
        <v>68.44</v>
      </c>
    </row>
    <row r="771" spans="3:3" x14ac:dyDescent="0.6">
      <c r="C771" s="2">
        <v>57.77</v>
      </c>
    </row>
    <row r="772" spans="3:3" x14ac:dyDescent="0.6">
      <c r="C772" s="2">
        <v>43.17</v>
      </c>
    </row>
    <row r="773" spans="3:3" x14ac:dyDescent="0.6">
      <c r="C773" s="2">
        <v>72.23</v>
      </c>
    </row>
    <row r="774" spans="3:3" x14ac:dyDescent="0.6">
      <c r="C774" s="2">
        <v>36.74</v>
      </c>
    </row>
    <row r="775" spans="3:3" x14ac:dyDescent="0.6">
      <c r="C775" s="2">
        <v>62.54</v>
      </c>
    </row>
    <row r="776" spans="3:3" x14ac:dyDescent="0.6">
      <c r="C776" s="2">
        <v>65.599999999999994</v>
      </c>
    </row>
    <row r="777" spans="3:3" x14ac:dyDescent="0.6">
      <c r="C777" s="2">
        <v>44.28</v>
      </c>
    </row>
    <row r="778" spans="3:3" x14ac:dyDescent="0.6">
      <c r="C778" s="2">
        <v>63.24</v>
      </c>
    </row>
    <row r="779" spans="3:3" x14ac:dyDescent="0.6">
      <c r="C779" s="2">
        <v>57.48</v>
      </c>
    </row>
    <row r="780" spans="3:3" x14ac:dyDescent="0.6">
      <c r="C780" s="2">
        <v>42.66</v>
      </c>
    </row>
    <row r="781" spans="3:3" x14ac:dyDescent="0.6">
      <c r="C781" s="2">
        <v>45.68</v>
      </c>
    </row>
    <row r="782" spans="3:3" x14ac:dyDescent="0.6">
      <c r="C782" s="2">
        <v>44.31</v>
      </c>
    </row>
    <row r="783" spans="3:3" x14ac:dyDescent="0.6">
      <c r="C783" s="2">
        <v>58.1</v>
      </c>
    </row>
    <row r="784" spans="3:3" x14ac:dyDescent="0.6">
      <c r="C784" s="2">
        <v>10.88</v>
      </c>
    </row>
    <row r="785" spans="3:3" x14ac:dyDescent="0.6">
      <c r="C785" s="2">
        <v>64.010000000000005</v>
      </c>
    </row>
    <row r="786" spans="3:3" x14ac:dyDescent="0.6">
      <c r="C786" s="2">
        <v>36.9</v>
      </c>
    </row>
    <row r="787" spans="3:3" x14ac:dyDescent="0.6">
      <c r="C787" s="2">
        <v>69.28</v>
      </c>
    </row>
    <row r="788" spans="3:3" x14ac:dyDescent="0.6">
      <c r="C788" s="2">
        <v>33.18</v>
      </c>
    </row>
    <row r="789" spans="3:3" x14ac:dyDescent="0.6">
      <c r="C789" s="2">
        <v>33.090000000000003</v>
      </c>
    </row>
    <row r="790" spans="3:3" x14ac:dyDescent="0.6">
      <c r="C790" s="2">
        <v>44.37</v>
      </c>
    </row>
    <row r="791" spans="3:3" x14ac:dyDescent="0.6">
      <c r="C791" s="2">
        <v>61.3</v>
      </c>
    </row>
    <row r="792" spans="3:3" x14ac:dyDescent="0.6">
      <c r="C792" s="2">
        <v>49.07</v>
      </c>
    </row>
    <row r="793" spans="3:3" x14ac:dyDescent="0.6">
      <c r="C793" s="2">
        <v>49.4</v>
      </c>
    </row>
    <row r="794" spans="3:3" x14ac:dyDescent="0.6">
      <c r="C794" s="2">
        <v>45.92</v>
      </c>
    </row>
    <row r="795" spans="3:3" x14ac:dyDescent="0.6">
      <c r="C795" s="2">
        <v>54.63</v>
      </c>
    </row>
    <row r="796" spans="3:3" x14ac:dyDescent="0.6">
      <c r="C796" s="2">
        <v>58.59</v>
      </c>
    </row>
    <row r="797" spans="3:3" x14ac:dyDescent="0.6">
      <c r="C797" s="2">
        <v>48.12</v>
      </c>
    </row>
    <row r="798" spans="3:3" x14ac:dyDescent="0.6">
      <c r="C798" s="2">
        <v>72.06</v>
      </c>
    </row>
    <row r="799" spans="3:3" x14ac:dyDescent="0.6">
      <c r="C799" s="2">
        <v>77.63</v>
      </c>
    </row>
    <row r="800" spans="3:3" x14ac:dyDescent="0.6">
      <c r="C800" s="2">
        <v>85.58</v>
      </c>
    </row>
    <row r="801" spans="3:3" x14ac:dyDescent="0.6">
      <c r="C801" s="2">
        <v>49.45</v>
      </c>
    </row>
    <row r="802" spans="3:3" x14ac:dyDescent="0.6">
      <c r="C802" s="2">
        <v>50.11</v>
      </c>
    </row>
    <row r="803" spans="3:3" x14ac:dyDescent="0.6">
      <c r="C803" s="2">
        <v>39.03</v>
      </c>
    </row>
    <row r="804" spans="3:3" x14ac:dyDescent="0.6">
      <c r="C804" s="2">
        <v>81.23</v>
      </c>
    </row>
    <row r="805" spans="3:3" x14ac:dyDescent="0.6">
      <c r="C805" s="2">
        <v>51.29</v>
      </c>
    </row>
    <row r="806" spans="3:3" x14ac:dyDescent="0.6">
      <c r="C806" s="2">
        <v>52.48</v>
      </c>
    </row>
    <row r="807" spans="3:3" x14ac:dyDescent="0.6">
      <c r="C807" s="2">
        <v>41.54</v>
      </c>
    </row>
    <row r="808" spans="3:3" x14ac:dyDescent="0.6">
      <c r="C808" s="2">
        <v>64.86</v>
      </c>
    </row>
    <row r="809" spans="3:3" x14ac:dyDescent="0.6">
      <c r="C809" s="2">
        <v>23.37</v>
      </c>
    </row>
    <row r="810" spans="3:3" x14ac:dyDescent="0.6">
      <c r="C810" s="2">
        <v>67.89</v>
      </c>
    </row>
    <row r="811" spans="3:3" x14ac:dyDescent="0.6">
      <c r="C811" s="2">
        <v>45.73</v>
      </c>
    </row>
    <row r="812" spans="3:3" x14ac:dyDescent="0.6">
      <c r="C812" s="2">
        <v>49.76</v>
      </c>
    </row>
    <row r="813" spans="3:3" x14ac:dyDescent="0.6">
      <c r="C813" s="2">
        <v>60.64</v>
      </c>
    </row>
    <row r="814" spans="3:3" x14ac:dyDescent="0.6">
      <c r="C814" s="2">
        <v>45.04</v>
      </c>
    </row>
    <row r="815" spans="3:3" x14ac:dyDescent="0.6">
      <c r="C815" s="2">
        <v>60.85</v>
      </c>
    </row>
    <row r="816" spans="3:3" x14ac:dyDescent="0.6">
      <c r="C816" s="2">
        <v>47.43</v>
      </c>
    </row>
    <row r="817" spans="3:3" x14ac:dyDescent="0.6">
      <c r="C817" s="2">
        <v>42.06</v>
      </c>
    </row>
    <row r="818" spans="3:3" x14ac:dyDescent="0.6">
      <c r="C818" s="2">
        <v>68.989999999999995</v>
      </c>
    </row>
    <row r="819" spans="3:3" x14ac:dyDescent="0.6">
      <c r="C819" s="2">
        <v>76.760000000000005</v>
      </c>
    </row>
    <row r="820" spans="3:3" x14ac:dyDescent="0.6">
      <c r="C820" s="2">
        <v>43.72</v>
      </c>
    </row>
    <row r="821" spans="3:3" x14ac:dyDescent="0.6">
      <c r="C821" s="2">
        <v>26.46</v>
      </c>
    </row>
    <row r="822" spans="3:3" x14ac:dyDescent="0.6">
      <c r="C822" s="2">
        <v>35.24</v>
      </c>
    </row>
    <row r="823" spans="3:3" x14ac:dyDescent="0.6">
      <c r="C823" s="2">
        <v>53.11</v>
      </c>
    </row>
    <row r="824" spans="3:3" x14ac:dyDescent="0.6">
      <c r="C824" s="2">
        <v>58.81</v>
      </c>
    </row>
    <row r="825" spans="3:3" x14ac:dyDescent="0.6">
      <c r="C825" s="2">
        <v>72.69</v>
      </c>
    </row>
    <row r="826" spans="3:3" x14ac:dyDescent="0.6">
      <c r="C826" s="2">
        <v>67.56</v>
      </c>
    </row>
    <row r="827" spans="3:3" x14ac:dyDescent="0.6">
      <c r="C827" s="2">
        <v>37.299999999999997</v>
      </c>
    </row>
    <row r="828" spans="3:3" x14ac:dyDescent="0.6">
      <c r="C828" s="2">
        <v>48.43</v>
      </c>
    </row>
    <row r="829" spans="3:3" x14ac:dyDescent="0.6">
      <c r="C829" s="2">
        <v>47.09</v>
      </c>
    </row>
    <row r="830" spans="3:3" x14ac:dyDescent="0.6">
      <c r="C830" s="2">
        <v>48.79</v>
      </c>
    </row>
    <row r="831" spans="3:3" x14ac:dyDescent="0.6">
      <c r="C831" s="2">
        <v>30.16</v>
      </c>
    </row>
    <row r="832" spans="3:3" x14ac:dyDescent="0.6">
      <c r="C832" s="2">
        <v>49.84</v>
      </c>
    </row>
    <row r="833" spans="3:3" x14ac:dyDescent="0.6">
      <c r="C833" s="2">
        <v>74.069999999999993</v>
      </c>
    </row>
    <row r="834" spans="3:3" x14ac:dyDescent="0.6">
      <c r="C834" s="2">
        <v>34.26</v>
      </c>
    </row>
    <row r="835" spans="3:3" x14ac:dyDescent="0.6">
      <c r="C835" s="2">
        <v>66.37</v>
      </c>
    </row>
    <row r="836" spans="3:3" x14ac:dyDescent="0.6">
      <c r="C836" s="2">
        <v>70.760000000000005</v>
      </c>
    </row>
    <row r="837" spans="3:3" x14ac:dyDescent="0.6">
      <c r="C837" s="2">
        <v>33.869999999999997</v>
      </c>
    </row>
    <row r="838" spans="3:3" x14ac:dyDescent="0.6">
      <c r="C838" s="2">
        <v>59.17</v>
      </c>
    </row>
    <row r="839" spans="3:3" x14ac:dyDescent="0.6">
      <c r="C839" s="2">
        <v>49.41</v>
      </c>
    </row>
    <row r="840" spans="3:3" x14ac:dyDescent="0.6">
      <c r="C840" s="2">
        <v>39.200000000000003</v>
      </c>
    </row>
    <row r="841" spans="3:3" x14ac:dyDescent="0.6">
      <c r="C841" s="2">
        <v>48.2</v>
      </c>
    </row>
    <row r="842" spans="3:3" x14ac:dyDescent="0.6">
      <c r="C842" s="2">
        <v>32.33</v>
      </c>
    </row>
    <row r="843" spans="3:3" x14ac:dyDescent="0.6">
      <c r="C843" s="2">
        <v>40.03</v>
      </c>
    </row>
    <row r="844" spans="3:3" x14ac:dyDescent="0.6">
      <c r="C844" s="2">
        <v>52.83</v>
      </c>
    </row>
    <row r="845" spans="3:3" x14ac:dyDescent="0.6">
      <c r="C845" s="2">
        <v>43.22</v>
      </c>
    </row>
    <row r="846" spans="3:3" x14ac:dyDescent="0.6">
      <c r="C846" s="2">
        <v>52.9</v>
      </c>
    </row>
    <row r="847" spans="3:3" x14ac:dyDescent="0.6">
      <c r="C847" s="2">
        <v>75.48</v>
      </c>
    </row>
    <row r="848" spans="3:3" x14ac:dyDescent="0.6">
      <c r="C848" s="2">
        <v>17.64</v>
      </c>
    </row>
    <row r="849" spans="3:3" x14ac:dyDescent="0.6">
      <c r="C849" s="2">
        <v>77.59</v>
      </c>
    </row>
    <row r="850" spans="3:3" x14ac:dyDescent="0.6">
      <c r="C850" s="2">
        <v>43.22</v>
      </c>
    </row>
    <row r="851" spans="3:3" x14ac:dyDescent="0.6">
      <c r="C851" s="2">
        <v>52.42</v>
      </c>
    </row>
    <row r="852" spans="3:3" x14ac:dyDescent="0.6">
      <c r="C852" s="2">
        <v>61</v>
      </c>
    </row>
    <row r="853" spans="3:3" x14ac:dyDescent="0.6">
      <c r="C853" s="2">
        <v>20.37</v>
      </c>
    </row>
    <row r="854" spans="3:3" x14ac:dyDescent="0.6">
      <c r="C854" s="2">
        <v>29.94</v>
      </c>
    </row>
    <row r="855" spans="3:3" x14ac:dyDescent="0.6">
      <c r="C855" s="2">
        <v>35.700000000000003</v>
      </c>
    </row>
    <row r="856" spans="3:3" x14ac:dyDescent="0.6">
      <c r="C856" s="2">
        <v>71.459999999999994</v>
      </c>
    </row>
    <row r="857" spans="3:3" x14ac:dyDescent="0.6">
      <c r="C857" s="2">
        <v>39.33</v>
      </c>
    </row>
    <row r="858" spans="3:3" x14ac:dyDescent="0.6">
      <c r="C858" s="2">
        <v>48.34</v>
      </c>
    </row>
    <row r="859" spans="3:3" x14ac:dyDescent="0.6">
      <c r="C859" s="2">
        <v>79.989999999999995</v>
      </c>
    </row>
    <row r="860" spans="3:3" x14ac:dyDescent="0.6">
      <c r="C860" s="2">
        <v>56.23</v>
      </c>
    </row>
    <row r="861" spans="3:3" x14ac:dyDescent="0.6">
      <c r="C861" s="2">
        <v>60.91</v>
      </c>
    </row>
    <row r="862" spans="3:3" x14ac:dyDescent="0.6">
      <c r="C862" s="2">
        <v>63.64</v>
      </c>
    </row>
    <row r="863" spans="3:3" x14ac:dyDescent="0.6">
      <c r="C863" s="2">
        <v>46.71</v>
      </c>
    </row>
    <row r="864" spans="3:3" x14ac:dyDescent="0.6">
      <c r="C864" s="2">
        <v>25.63</v>
      </c>
    </row>
    <row r="865" spans="3:3" x14ac:dyDescent="0.6">
      <c r="C865" s="2">
        <v>57.17</v>
      </c>
    </row>
    <row r="866" spans="3:3" x14ac:dyDescent="0.6">
      <c r="C866" s="2">
        <v>55.58</v>
      </c>
    </row>
    <row r="867" spans="3:3" x14ac:dyDescent="0.6">
      <c r="C867" s="2">
        <v>53.75</v>
      </c>
    </row>
    <row r="868" spans="3:3" x14ac:dyDescent="0.6">
      <c r="C868" s="2">
        <v>26.25</v>
      </c>
    </row>
    <row r="869" spans="3:3" x14ac:dyDescent="0.6">
      <c r="C869" s="2">
        <v>39.08</v>
      </c>
    </row>
    <row r="870" spans="3:3" x14ac:dyDescent="0.6">
      <c r="C870" s="2">
        <v>50.12</v>
      </c>
    </row>
    <row r="871" spans="3:3" x14ac:dyDescent="0.6">
      <c r="C871" s="2">
        <v>51.25</v>
      </c>
    </row>
    <row r="872" spans="3:3" x14ac:dyDescent="0.6">
      <c r="C872" s="2">
        <v>37.76</v>
      </c>
    </row>
    <row r="873" spans="3:3" x14ac:dyDescent="0.6">
      <c r="C873" s="2">
        <v>58.61</v>
      </c>
    </row>
    <row r="874" spans="3:3" x14ac:dyDescent="0.6">
      <c r="C874" s="2">
        <v>49.95</v>
      </c>
    </row>
    <row r="875" spans="3:3" x14ac:dyDescent="0.6">
      <c r="C875" s="2">
        <v>36.15</v>
      </c>
    </row>
    <row r="876" spans="3:3" x14ac:dyDescent="0.6">
      <c r="C876" s="2">
        <v>58.94</v>
      </c>
    </row>
    <row r="877" spans="3:3" x14ac:dyDescent="0.6">
      <c r="C877" s="2">
        <v>59.8</v>
      </c>
    </row>
    <row r="878" spans="3:3" x14ac:dyDescent="0.6">
      <c r="C878" s="2">
        <v>63.39</v>
      </c>
    </row>
    <row r="879" spans="3:3" x14ac:dyDescent="0.6">
      <c r="C879" s="2">
        <v>25.15</v>
      </c>
    </row>
    <row r="880" spans="3:3" x14ac:dyDescent="0.6">
      <c r="C880" s="2">
        <v>58.96</v>
      </c>
    </row>
    <row r="881" spans="3:3" x14ac:dyDescent="0.6">
      <c r="C881" s="2">
        <v>54.18</v>
      </c>
    </row>
    <row r="882" spans="3:3" x14ac:dyDescent="0.6">
      <c r="C882" s="2">
        <v>59.69</v>
      </c>
    </row>
    <row r="883" spans="3:3" x14ac:dyDescent="0.6">
      <c r="C883" s="2">
        <v>45.02</v>
      </c>
    </row>
    <row r="884" spans="3:3" x14ac:dyDescent="0.6">
      <c r="C884" s="2">
        <v>51.56</v>
      </c>
    </row>
    <row r="885" spans="3:3" x14ac:dyDescent="0.6">
      <c r="C885" s="2">
        <v>51.83</v>
      </c>
    </row>
    <row r="886" spans="3:3" x14ac:dyDescent="0.6">
      <c r="C886" s="2">
        <v>59.26</v>
      </c>
    </row>
    <row r="887" spans="3:3" x14ac:dyDescent="0.6">
      <c r="C887" s="2">
        <v>59.83</v>
      </c>
    </row>
    <row r="888" spans="3:3" x14ac:dyDescent="0.6">
      <c r="C888" s="2">
        <v>66.08</v>
      </c>
    </row>
    <row r="889" spans="3:3" x14ac:dyDescent="0.6">
      <c r="C889" s="2">
        <v>34.68</v>
      </c>
    </row>
    <row r="890" spans="3:3" x14ac:dyDescent="0.6">
      <c r="C890" s="2">
        <v>92.89</v>
      </c>
    </row>
    <row r="891" spans="3:3" x14ac:dyDescent="0.6">
      <c r="C891" s="2">
        <v>42.01</v>
      </c>
    </row>
    <row r="892" spans="3:3" x14ac:dyDescent="0.6">
      <c r="C892" s="2">
        <v>51.12</v>
      </c>
    </row>
    <row r="893" spans="3:3" x14ac:dyDescent="0.6">
      <c r="C893" s="2">
        <v>37.04</v>
      </c>
    </row>
    <row r="894" spans="3:3" x14ac:dyDescent="0.6">
      <c r="C894" s="2">
        <v>54.18</v>
      </c>
    </row>
    <row r="895" spans="3:3" x14ac:dyDescent="0.6">
      <c r="C895" s="2">
        <v>45.22</v>
      </c>
    </row>
    <row r="896" spans="3:3" x14ac:dyDescent="0.6">
      <c r="C896" s="2">
        <v>61.12</v>
      </c>
    </row>
    <row r="897" spans="3:3" x14ac:dyDescent="0.6">
      <c r="C897" s="2">
        <v>45.12</v>
      </c>
    </row>
    <row r="898" spans="3:3" x14ac:dyDescent="0.6">
      <c r="C898" s="2">
        <v>60.27</v>
      </c>
    </row>
    <row r="899" spans="3:3" x14ac:dyDescent="0.6">
      <c r="C899" s="2">
        <v>36.659999999999997</v>
      </c>
    </row>
    <row r="900" spans="3:3" x14ac:dyDescent="0.6">
      <c r="C900" s="2">
        <v>29.43</v>
      </c>
    </row>
    <row r="901" spans="3:3" x14ac:dyDescent="0.6">
      <c r="C901" s="2">
        <v>40.340000000000003</v>
      </c>
    </row>
    <row r="902" spans="3:3" x14ac:dyDescent="0.6">
      <c r="C902" s="2">
        <v>61.11</v>
      </c>
    </row>
    <row r="903" spans="3:3" x14ac:dyDescent="0.6">
      <c r="C903" s="2">
        <v>33.94</v>
      </c>
    </row>
    <row r="904" spans="3:3" x14ac:dyDescent="0.6">
      <c r="C904" s="2">
        <v>46.85</v>
      </c>
    </row>
    <row r="905" spans="3:3" x14ac:dyDescent="0.6">
      <c r="C905" s="2">
        <v>96.03</v>
      </c>
    </row>
    <row r="906" spans="3:3" x14ac:dyDescent="0.6">
      <c r="C906" s="2">
        <v>20.79</v>
      </c>
    </row>
    <row r="907" spans="3:3" x14ac:dyDescent="0.6">
      <c r="C907" s="2">
        <v>26.17</v>
      </c>
    </row>
    <row r="908" spans="3:3" x14ac:dyDescent="0.6">
      <c r="C908" s="2">
        <v>33.65</v>
      </c>
    </row>
    <row r="909" spans="3:3" x14ac:dyDescent="0.6">
      <c r="C909" s="2">
        <v>45.59</v>
      </c>
    </row>
    <row r="910" spans="3:3" x14ac:dyDescent="0.6">
      <c r="C910" s="2">
        <v>56.33</v>
      </c>
    </row>
    <row r="911" spans="3:3" x14ac:dyDescent="0.6">
      <c r="C911" s="2">
        <v>35.130000000000003</v>
      </c>
    </row>
    <row r="912" spans="3:3" x14ac:dyDescent="0.6">
      <c r="C912" s="2">
        <v>41.58</v>
      </c>
    </row>
    <row r="913" spans="3:3" x14ac:dyDescent="0.6">
      <c r="C913" s="2">
        <v>34.49</v>
      </c>
    </row>
    <row r="914" spans="3:3" x14ac:dyDescent="0.6">
      <c r="C914" s="2">
        <v>63.33</v>
      </c>
    </row>
    <row r="915" spans="3:3" x14ac:dyDescent="0.6">
      <c r="C915" s="2">
        <v>47.46</v>
      </c>
    </row>
    <row r="916" spans="3:3" x14ac:dyDescent="0.6">
      <c r="C916" s="2">
        <v>30.85</v>
      </c>
    </row>
    <row r="917" spans="3:3" x14ac:dyDescent="0.6">
      <c r="C917" s="2">
        <v>61.44</v>
      </c>
    </row>
    <row r="918" spans="3:3" x14ac:dyDescent="0.6">
      <c r="C918" s="2">
        <v>40.56</v>
      </c>
    </row>
    <row r="919" spans="3:3" x14ac:dyDescent="0.6">
      <c r="C919" s="2">
        <v>73.180000000000007</v>
      </c>
    </row>
    <row r="920" spans="3:3" x14ac:dyDescent="0.6">
      <c r="C920" s="2">
        <v>83.07</v>
      </c>
    </row>
    <row r="921" spans="3:3" x14ac:dyDescent="0.6">
      <c r="C921" s="2">
        <v>43.34</v>
      </c>
    </row>
    <row r="922" spans="3:3" x14ac:dyDescent="0.6">
      <c r="C922" s="2">
        <v>39.479999999999997</v>
      </c>
    </row>
    <row r="923" spans="3:3" x14ac:dyDescent="0.6">
      <c r="C923" s="2">
        <v>60.63</v>
      </c>
    </row>
    <row r="924" spans="3:3" x14ac:dyDescent="0.6">
      <c r="C924" s="2">
        <v>78.36</v>
      </c>
    </row>
    <row r="925" spans="3:3" x14ac:dyDescent="0.6">
      <c r="C925" s="2">
        <v>51.57</v>
      </c>
    </row>
    <row r="926" spans="3:3" x14ac:dyDescent="0.6">
      <c r="C926" s="2">
        <v>47.12</v>
      </c>
    </row>
    <row r="927" spans="3:3" x14ac:dyDescent="0.6">
      <c r="C927" s="2">
        <v>30.96</v>
      </c>
    </row>
    <row r="928" spans="3:3" x14ac:dyDescent="0.6">
      <c r="C928" s="2">
        <v>65.95</v>
      </c>
    </row>
    <row r="929" spans="3:3" x14ac:dyDescent="0.6">
      <c r="C929" s="2">
        <v>48.55</v>
      </c>
    </row>
    <row r="930" spans="3:3" x14ac:dyDescent="0.6">
      <c r="C930" s="2">
        <v>52.88</v>
      </c>
    </row>
    <row r="931" spans="3:3" x14ac:dyDescent="0.6">
      <c r="C931" s="2">
        <v>51.41</v>
      </c>
    </row>
    <row r="932" spans="3:3" x14ac:dyDescent="0.6">
      <c r="C932" s="2">
        <v>47.65</v>
      </c>
    </row>
    <row r="933" spans="3:3" x14ac:dyDescent="0.6">
      <c r="C933" s="2">
        <v>58.23</v>
      </c>
    </row>
    <row r="934" spans="3:3" x14ac:dyDescent="0.6">
      <c r="C934" s="2">
        <v>67.319999999999993</v>
      </c>
    </row>
    <row r="935" spans="3:3" x14ac:dyDescent="0.6">
      <c r="C935" s="2">
        <v>50.69</v>
      </c>
    </row>
    <row r="936" spans="3:3" x14ac:dyDescent="0.6">
      <c r="C936" s="2">
        <v>54.75</v>
      </c>
    </row>
    <row r="937" spans="3:3" x14ac:dyDescent="0.6">
      <c r="C937" s="2">
        <v>27.89</v>
      </c>
    </row>
    <row r="938" spans="3:3" x14ac:dyDescent="0.6">
      <c r="C938" s="2">
        <v>40.26</v>
      </c>
    </row>
    <row r="939" spans="3:3" x14ac:dyDescent="0.6">
      <c r="C939" s="2">
        <v>52.63</v>
      </c>
    </row>
    <row r="940" spans="3:3" x14ac:dyDescent="0.6">
      <c r="C940" s="2">
        <v>61.32</v>
      </c>
    </row>
    <row r="941" spans="3:3" x14ac:dyDescent="0.6">
      <c r="C941" s="2">
        <v>61.17</v>
      </c>
    </row>
    <row r="942" spans="3:3" x14ac:dyDescent="0.6">
      <c r="C942" s="2">
        <v>73.33</v>
      </c>
    </row>
    <row r="943" spans="3:3" x14ac:dyDescent="0.6">
      <c r="C943" s="2">
        <v>55.86</v>
      </c>
    </row>
    <row r="944" spans="3:3" x14ac:dyDescent="0.6">
      <c r="C944" s="2">
        <v>34.9</v>
      </c>
    </row>
    <row r="945" spans="3:3" x14ac:dyDescent="0.6">
      <c r="C945" s="2">
        <v>16.809999999999999</v>
      </c>
    </row>
    <row r="946" spans="3:3" x14ac:dyDescent="0.6">
      <c r="C946" s="2">
        <v>43.3</v>
      </c>
    </row>
    <row r="947" spans="3:3" x14ac:dyDescent="0.6">
      <c r="C947" s="2">
        <v>36.479999999999997</v>
      </c>
    </row>
    <row r="948" spans="3:3" x14ac:dyDescent="0.6">
      <c r="C948" s="2">
        <v>32.53</v>
      </c>
    </row>
    <row r="949" spans="3:3" x14ac:dyDescent="0.6">
      <c r="C949" s="2">
        <v>74.89</v>
      </c>
    </row>
    <row r="950" spans="3:3" x14ac:dyDescent="0.6">
      <c r="C950" s="2">
        <v>77.150000000000006</v>
      </c>
    </row>
    <row r="951" spans="3:3" x14ac:dyDescent="0.6">
      <c r="C951" s="2">
        <v>44.92</v>
      </c>
    </row>
    <row r="952" spans="3:3" x14ac:dyDescent="0.6">
      <c r="C952" s="2">
        <v>54.53</v>
      </c>
    </row>
    <row r="953" spans="3:3" x14ac:dyDescent="0.6">
      <c r="C953" s="2">
        <v>80.23</v>
      </c>
    </row>
    <row r="954" spans="3:3" x14ac:dyDescent="0.6">
      <c r="C954" s="2">
        <v>55.18</v>
      </c>
    </row>
    <row r="955" spans="3:3" x14ac:dyDescent="0.6">
      <c r="C955" s="2">
        <v>76.33</v>
      </c>
    </row>
    <row r="956" spans="3:3" x14ac:dyDescent="0.6">
      <c r="C956" s="2">
        <v>89.7</v>
      </c>
    </row>
    <row r="957" spans="3:3" x14ac:dyDescent="0.6">
      <c r="C957" s="2">
        <v>38.450000000000003</v>
      </c>
    </row>
    <row r="958" spans="3:3" x14ac:dyDescent="0.6">
      <c r="C958" s="2">
        <v>54.18</v>
      </c>
    </row>
    <row r="959" spans="3:3" x14ac:dyDescent="0.6">
      <c r="C959" s="2">
        <v>63.36</v>
      </c>
    </row>
    <row r="960" spans="3:3" x14ac:dyDescent="0.6">
      <c r="C960" s="2">
        <v>39.630000000000003</v>
      </c>
    </row>
    <row r="961" spans="3:3" x14ac:dyDescent="0.6">
      <c r="C961" s="2">
        <v>47.01</v>
      </c>
    </row>
    <row r="962" spans="3:3" x14ac:dyDescent="0.6">
      <c r="C962" s="2">
        <v>61.3</v>
      </c>
    </row>
    <row r="963" spans="3:3" x14ac:dyDescent="0.6">
      <c r="C963" s="2">
        <v>68.61</v>
      </c>
    </row>
    <row r="964" spans="3:3" x14ac:dyDescent="0.6">
      <c r="C964" s="2">
        <v>75.510000000000005</v>
      </c>
    </row>
    <row r="965" spans="3:3" x14ac:dyDescent="0.6">
      <c r="C965" s="2">
        <v>31.65</v>
      </c>
    </row>
    <row r="966" spans="3:3" x14ac:dyDescent="0.6">
      <c r="C966" s="2">
        <v>35.43</v>
      </c>
    </row>
    <row r="967" spans="3:3" x14ac:dyDescent="0.6">
      <c r="C967" s="2">
        <v>66.81</v>
      </c>
    </row>
    <row r="968" spans="3:3" x14ac:dyDescent="0.6">
      <c r="C968" s="2">
        <v>35.340000000000003</v>
      </c>
    </row>
    <row r="969" spans="3:3" x14ac:dyDescent="0.6">
      <c r="C969" s="2">
        <v>37.11</v>
      </c>
    </row>
    <row r="970" spans="3:3" x14ac:dyDescent="0.6">
      <c r="C970" s="2">
        <v>35.07</v>
      </c>
    </row>
    <row r="971" spans="3:3" x14ac:dyDescent="0.6">
      <c r="C971" s="2">
        <v>48.21</v>
      </c>
    </row>
    <row r="972" spans="3:3" x14ac:dyDescent="0.6">
      <c r="C972" s="2">
        <v>51.1</v>
      </c>
    </row>
    <row r="973" spans="3:3" x14ac:dyDescent="0.6">
      <c r="C973" s="2">
        <v>32.36</v>
      </c>
    </row>
    <row r="974" spans="3:3" x14ac:dyDescent="0.6">
      <c r="C974" s="2">
        <v>43.93</v>
      </c>
    </row>
    <row r="975" spans="3:3" x14ac:dyDescent="0.6">
      <c r="C975" s="2">
        <v>16.079999999999998</v>
      </c>
    </row>
    <row r="976" spans="3:3" x14ac:dyDescent="0.6">
      <c r="C976" s="2">
        <v>61.57</v>
      </c>
    </row>
    <row r="977" spans="3:3" x14ac:dyDescent="0.6">
      <c r="C977" s="2">
        <v>53.55</v>
      </c>
    </row>
    <row r="978" spans="3:3" x14ac:dyDescent="0.6">
      <c r="C978" s="2">
        <v>38.97</v>
      </c>
    </row>
    <row r="979" spans="3:3" x14ac:dyDescent="0.6">
      <c r="C979" s="2">
        <v>31.71</v>
      </c>
    </row>
    <row r="980" spans="3:3" x14ac:dyDescent="0.6">
      <c r="C980" s="2">
        <v>55.14</v>
      </c>
    </row>
    <row r="981" spans="3:3" x14ac:dyDescent="0.6">
      <c r="C981" s="2">
        <v>64.72</v>
      </c>
    </row>
    <row r="982" spans="3:3" x14ac:dyDescent="0.6">
      <c r="C982" s="2">
        <v>50.83</v>
      </c>
    </row>
    <row r="983" spans="3:3" x14ac:dyDescent="0.6">
      <c r="C983" s="2">
        <v>96.16</v>
      </c>
    </row>
    <row r="984" spans="3:3" x14ac:dyDescent="0.6">
      <c r="C984" s="2">
        <v>51.87</v>
      </c>
    </row>
    <row r="985" spans="3:3" x14ac:dyDescent="0.6">
      <c r="C985" s="2">
        <v>67.44</v>
      </c>
    </row>
    <row r="986" spans="3:3" x14ac:dyDescent="0.6">
      <c r="C986" s="2">
        <v>29.14</v>
      </c>
    </row>
    <row r="987" spans="3:3" x14ac:dyDescent="0.6">
      <c r="C987" s="2">
        <v>57.59</v>
      </c>
    </row>
    <row r="988" spans="3:3" x14ac:dyDescent="0.6">
      <c r="C988" s="2">
        <v>21.64</v>
      </c>
    </row>
    <row r="989" spans="3:3" x14ac:dyDescent="0.6">
      <c r="C989" s="2">
        <v>52.94</v>
      </c>
    </row>
    <row r="990" spans="3:3" x14ac:dyDescent="0.6">
      <c r="C990" s="2">
        <v>63.45</v>
      </c>
    </row>
    <row r="991" spans="3:3" x14ac:dyDescent="0.6">
      <c r="C991" s="2">
        <v>78.2</v>
      </c>
    </row>
    <row r="992" spans="3:3" x14ac:dyDescent="0.6">
      <c r="C992" s="2">
        <v>47.24</v>
      </c>
    </row>
    <row r="993" spans="3:3" x14ac:dyDescent="0.6">
      <c r="C993" s="2">
        <v>46.7</v>
      </c>
    </row>
    <row r="994" spans="3:3" x14ac:dyDescent="0.6">
      <c r="C994" s="2">
        <v>43.82</v>
      </c>
    </row>
    <row r="995" spans="3:3" x14ac:dyDescent="0.6">
      <c r="C995" s="2">
        <v>45.41</v>
      </c>
    </row>
    <row r="996" spans="3:3" x14ac:dyDescent="0.6">
      <c r="C996" s="2">
        <v>61.42</v>
      </c>
    </row>
    <row r="997" spans="3:3" x14ac:dyDescent="0.6">
      <c r="C997" s="2">
        <v>56.54</v>
      </c>
    </row>
    <row r="998" spans="3:3" x14ac:dyDescent="0.6">
      <c r="C998" s="2">
        <v>54.56</v>
      </c>
    </row>
    <row r="999" spans="3:3" x14ac:dyDescent="0.6">
      <c r="C999" s="2">
        <v>52.44</v>
      </c>
    </row>
    <row r="1000" spans="3:3" x14ac:dyDescent="0.6">
      <c r="C1000" s="2">
        <v>44.99</v>
      </c>
    </row>
    <row r="1001" spans="3:3" x14ac:dyDescent="0.6">
      <c r="C1001" s="2">
        <v>30.76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66AB-E083-4F96-B07F-5740C7D4DFDA}">
  <sheetPr>
    <tabColor rgb="FF4472C4"/>
  </sheetPr>
  <dimension ref="A1:N55"/>
  <sheetViews>
    <sheetView tabSelected="1" workbookViewId="0">
      <selection activeCell="A7" sqref="A7"/>
    </sheetView>
  </sheetViews>
  <sheetFormatPr defaultRowHeight="20" x14ac:dyDescent="0.6"/>
  <cols>
    <col min="1" max="1" width="47.3046875" bestFit="1" customWidth="1"/>
    <col min="2" max="2" width="17.84375" bestFit="1" customWidth="1"/>
    <col min="3" max="3" width="8.84375" bestFit="1" customWidth="1"/>
    <col min="4" max="4" width="11.69140625" bestFit="1" customWidth="1"/>
    <col min="5" max="5" width="11.4609375" bestFit="1" customWidth="1"/>
    <col min="6" max="6" width="9" bestFit="1" customWidth="1"/>
    <col min="7" max="7" width="12.4609375" bestFit="1" customWidth="1"/>
    <col min="8" max="14" width="0" hidden="1" customWidth="1"/>
  </cols>
  <sheetData>
    <row r="1" spans="1:14" ht="26.5" x14ac:dyDescent="0.8">
      <c r="A1" s="25" t="s">
        <v>29</v>
      </c>
      <c r="H1" s="1" t="s">
        <v>1</v>
      </c>
      <c r="I1" s="1" t="s">
        <v>71</v>
      </c>
      <c r="J1" s="1" t="s">
        <v>72</v>
      </c>
      <c r="L1" s="1" t="s">
        <v>73</v>
      </c>
      <c r="M1" s="1" t="s">
        <v>43</v>
      </c>
      <c r="N1" s="1" t="s">
        <v>44</v>
      </c>
    </row>
    <row r="2" spans="1:14" x14ac:dyDescent="0.6">
      <c r="H2" t="s">
        <v>77</v>
      </c>
      <c r="I2">
        <f>D5</f>
        <v>7</v>
      </c>
      <c r="J2">
        <f>E5</f>
        <v>5.7435273787698709</v>
      </c>
      <c r="L2" t="s">
        <v>74</v>
      </c>
      <c r="M2" s="7">
        <f>B24</f>
        <v>0.68269999999999997</v>
      </c>
      <c r="N2" s="7">
        <f>D24</f>
        <v>0.69099999999999995</v>
      </c>
    </row>
    <row r="3" spans="1:14" ht="21.5" x14ac:dyDescent="0.65">
      <c r="A3" s="26" t="s">
        <v>30</v>
      </c>
      <c r="H3" s="4">
        <v>46315</v>
      </c>
      <c r="I3">
        <f>D6</f>
        <v>27</v>
      </c>
      <c r="J3">
        <f>E6</f>
        <v>24.665279871336409</v>
      </c>
      <c r="L3" t="s">
        <v>75</v>
      </c>
      <c r="M3" s="7">
        <f>B25</f>
        <v>0.95450000000000002</v>
      </c>
      <c r="N3" s="7">
        <f>D25</f>
        <v>0.95299999999999996</v>
      </c>
    </row>
    <row r="4" spans="1:14" x14ac:dyDescent="0.6">
      <c r="A4" s="27" t="s">
        <v>1</v>
      </c>
      <c r="B4" s="27" t="s">
        <v>31</v>
      </c>
      <c r="C4" s="27" t="s">
        <v>32</v>
      </c>
      <c r="D4" s="27" t="s">
        <v>33</v>
      </c>
      <c r="E4" s="27" t="s">
        <v>34</v>
      </c>
      <c r="F4" s="27" t="s">
        <v>35</v>
      </c>
      <c r="G4" s="27" t="s">
        <v>36</v>
      </c>
      <c r="H4" t="s">
        <v>78</v>
      </c>
      <c r="I4">
        <f>D7</f>
        <v>71</v>
      </c>
      <c r="J4">
        <f>E7</f>
        <v>73.923154644460766</v>
      </c>
      <c r="L4" t="s">
        <v>76</v>
      </c>
      <c r="M4" s="7">
        <f>B26</f>
        <v>0.99729999999999996</v>
      </c>
      <c r="N4" s="7">
        <f>D26</f>
        <v>0.998</v>
      </c>
    </row>
    <row r="5" spans="1:14" x14ac:dyDescent="0.6">
      <c r="A5" t="s">
        <v>3</v>
      </c>
      <c r="B5">
        <v>0</v>
      </c>
      <c r="C5">
        <v>10</v>
      </c>
      <c r="D5" s="5">
        <f>COUNTIFS(Sheet2!C2:C1001,"&gt;="&amp;B5,Sheet2!C2:C1001,"&lt;"&amp;C5)</f>
        <v>7</v>
      </c>
      <c r="E5" s="2">
        <f>COUNT(Sheet2!C2:C1001)*(_xlfn.NORM.DIST(C5,AVERAGE(Sheet2!C2:C1001),_xlfn.STDEV.S(Sheet2!C2:C1001),TRUE)-_xlfn.NORM.DIST(B5,AVERAGE(Sheet2!C2:C1001),_xlfn.STDEV.S(Sheet2!C2:C1001),TRUE))</f>
        <v>5.7435273787698709</v>
      </c>
      <c r="F5" s="6">
        <f>(D5-E5)^2/E5</f>
        <v>0.27487001345835615</v>
      </c>
      <c r="G5" s="28">
        <f>_xlfn.NORM.DIST(C5,AVERAGE(Sheet2!C2:C1001),_xlfn.STDEV.S(Sheet2!C2:C1001),TRUE)</f>
        <v>6.7908714311518507E-3</v>
      </c>
      <c r="H5" t="s">
        <v>79</v>
      </c>
      <c r="I5">
        <f>D8</f>
        <v>148</v>
      </c>
      <c r="J5">
        <f>E8</f>
        <v>154.68291855751534</v>
      </c>
    </row>
    <row r="6" spans="1:14" x14ac:dyDescent="0.6">
      <c r="A6" s="24" t="s">
        <v>28</v>
      </c>
      <c r="B6">
        <v>10</v>
      </c>
      <c r="C6">
        <v>20</v>
      </c>
      <c r="D6" s="5">
        <f>COUNTIFS(Sheet2!C2:C1001,"&gt;="&amp;B6,Sheet2!C2:C1001,"&lt;"&amp;C6)</f>
        <v>27</v>
      </c>
      <c r="E6" s="2">
        <f>COUNT(Sheet2!C2:C1001)*(_xlfn.NORM.DIST(C6,AVERAGE(Sheet2!C2:C1001),_xlfn.STDEV.S(Sheet2!C2:C1001),TRUE)-_xlfn.NORM.DIST(B6,AVERAGE(Sheet2!C2:C1001),_xlfn.STDEV.S(Sheet2!C2:C1001),TRUE))</f>
        <v>24.665279871336409</v>
      </c>
      <c r="F6" s="6">
        <f>(D6-E6)^2/E6</f>
        <v>0.22099559006105018</v>
      </c>
      <c r="G6" s="28">
        <f>_xlfn.NORM.DIST(C6,AVERAGE(Sheet2!C2:C1001),_xlfn.STDEV.S(Sheet2!C2:C1001),TRUE)</f>
        <v>3.1456151302488258E-2</v>
      </c>
      <c r="H6" t="s">
        <v>80</v>
      </c>
      <c r="I6">
        <f>D9</f>
        <v>234</v>
      </c>
      <c r="J6">
        <f>E9</f>
        <v>226.04742343896899</v>
      </c>
    </row>
    <row r="7" spans="1:14" x14ac:dyDescent="0.6">
      <c r="A7" t="s">
        <v>4</v>
      </c>
      <c r="B7">
        <v>20</v>
      </c>
      <c r="C7">
        <v>30</v>
      </c>
      <c r="D7" s="5">
        <f>COUNTIFS(Sheet2!C2:C1001,"&gt;="&amp;B7,Sheet2!C2:C1001,"&lt;"&amp;C7)</f>
        <v>71</v>
      </c>
      <c r="E7" s="2">
        <f>COUNT(Sheet2!C2:C1001)*(_xlfn.NORM.DIST(C7,AVERAGE(Sheet2!C2:C1001),_xlfn.STDEV.S(Sheet2!C2:C1001),TRUE)-_xlfn.NORM.DIST(B7,AVERAGE(Sheet2!C2:C1001),_xlfn.STDEV.S(Sheet2!C2:C1001),TRUE))</f>
        <v>73.923154644460766</v>
      </c>
      <c r="F7" s="6">
        <f>(D7-E7)^2/E7</f>
        <v>0.11559075253930373</v>
      </c>
      <c r="G7" s="28">
        <f>_xlfn.NORM.DIST(C7,AVERAGE(Sheet2!C2:C1001),_xlfn.STDEV.S(Sheet2!C2:C1001),TRUE)</f>
        <v>0.10537930594694903</v>
      </c>
      <c r="H7" t="s">
        <v>81</v>
      </c>
      <c r="I7">
        <f>D10</f>
        <v>224</v>
      </c>
      <c r="J7">
        <f>E10</f>
        <v>230.73847372818958</v>
      </c>
    </row>
    <row r="8" spans="1:14" x14ac:dyDescent="0.6">
      <c r="A8" t="s">
        <v>5</v>
      </c>
      <c r="B8">
        <v>30</v>
      </c>
      <c r="C8">
        <v>40</v>
      </c>
      <c r="D8" s="5">
        <f>COUNTIFS(Sheet2!C2:C1001,"&gt;="&amp;B8,Sheet2!C2:C1001,"&lt;"&amp;C8)</f>
        <v>148</v>
      </c>
      <c r="E8" s="2">
        <f>COUNT(Sheet2!C2:C1001)*(_xlfn.NORM.DIST(C8,AVERAGE(Sheet2!C2:C1001),_xlfn.STDEV.S(Sheet2!C2:C1001),TRUE)-_xlfn.NORM.DIST(B8,AVERAGE(Sheet2!C2:C1001),_xlfn.STDEV.S(Sheet2!C2:C1001),TRUE))</f>
        <v>154.68291855751534</v>
      </c>
      <c r="F8" s="6">
        <f>(D8-E8)^2/E8</f>
        <v>0.28872871589746046</v>
      </c>
      <c r="G8" s="28">
        <f>_xlfn.NORM.DIST(C8,AVERAGE(Sheet2!C2:C1001),_xlfn.STDEV.S(Sheet2!C2:C1001),TRUE)</f>
        <v>0.26006222450446437</v>
      </c>
      <c r="H8" t="s">
        <v>82</v>
      </c>
      <c r="I8">
        <f>D11</f>
        <v>162</v>
      </c>
      <c r="J8">
        <f>E11</f>
        <v>164.51573483493885</v>
      </c>
    </row>
    <row r="9" spans="1:14" x14ac:dyDescent="0.6">
      <c r="A9" t="s">
        <v>6</v>
      </c>
      <c r="B9">
        <v>40</v>
      </c>
      <c r="C9">
        <v>50</v>
      </c>
      <c r="D9" s="5">
        <f>COUNTIFS(Sheet2!C2:C1001,"&gt;="&amp;B9,Sheet2!C2:C1001,"&lt;"&amp;C9)</f>
        <v>234</v>
      </c>
      <c r="E9" s="2">
        <f>COUNT(Sheet2!C2:C1001)*(_xlfn.NORM.DIST(C9,AVERAGE(Sheet2!C2:C1001),_xlfn.STDEV.S(Sheet2!C2:C1001),TRUE)-_xlfn.NORM.DIST(B9,AVERAGE(Sheet2!C2:C1001),_xlfn.STDEV.S(Sheet2!C2:C1001),TRUE))</f>
        <v>226.04742343896899</v>
      </c>
      <c r="F9" s="6">
        <f>(D9-E9)^2/E9</f>
        <v>0.27977967187993635</v>
      </c>
      <c r="G9" s="28">
        <f>_xlfn.NORM.DIST(C9,AVERAGE(Sheet2!C2:C1001),_xlfn.STDEV.S(Sheet2!C2:C1001),TRUE)</f>
        <v>0.48610964794343337</v>
      </c>
      <c r="H9" t="s">
        <v>83</v>
      </c>
      <c r="I9">
        <f>D12</f>
        <v>90</v>
      </c>
      <c r="J9">
        <f>E12</f>
        <v>81.922110989624201</v>
      </c>
    </row>
    <row r="10" spans="1:14" x14ac:dyDescent="0.6">
      <c r="A10" t="s">
        <v>7</v>
      </c>
      <c r="B10">
        <v>50</v>
      </c>
      <c r="C10">
        <v>60</v>
      </c>
      <c r="D10" s="5">
        <f>COUNTIFS(Sheet2!C2:C1001,"&gt;="&amp;B10,Sheet2!C2:C1001,"&lt;"&amp;C10)</f>
        <v>224</v>
      </c>
      <c r="E10" s="2">
        <f>COUNT(Sheet2!C2:C1001)*(_xlfn.NORM.DIST(C10,AVERAGE(Sheet2!C2:C1001),_xlfn.STDEV.S(Sheet2!C2:C1001),TRUE)-_xlfn.NORM.DIST(B10,AVERAGE(Sheet2!C2:C1001),_xlfn.STDEV.S(Sheet2!C2:C1001),TRUE))</f>
        <v>230.73847372818958</v>
      </c>
      <c r="F10" s="6">
        <f>(D10-E10)^2/E10</f>
        <v>0.19679001707790914</v>
      </c>
      <c r="G10" s="28">
        <f>_xlfn.NORM.DIST(C10,AVERAGE(Sheet2!C2:C1001),_xlfn.STDEV.S(Sheet2!C2:C1001),TRUE)</f>
        <v>0.71684812167162293</v>
      </c>
      <c r="H10" t="s">
        <v>84</v>
      </c>
      <c r="I10">
        <f>D13</f>
        <v>30</v>
      </c>
      <c r="J10">
        <f>E13</f>
        <v>28.482605896182122</v>
      </c>
    </row>
    <row r="11" spans="1:14" x14ac:dyDescent="0.6">
      <c r="A11" t="s">
        <v>8</v>
      </c>
      <c r="B11">
        <v>60</v>
      </c>
      <c r="C11">
        <v>70</v>
      </c>
      <c r="D11" s="5">
        <f>COUNTIFS(Sheet2!C2:C1001,"&gt;="&amp;B11,Sheet2!C2:C1001,"&lt;"&amp;C11)</f>
        <v>162</v>
      </c>
      <c r="E11" s="2">
        <f>COUNT(Sheet2!C2:C1001)*(_xlfn.NORM.DIST(C11,AVERAGE(Sheet2!C2:C1001),_xlfn.STDEV.S(Sheet2!C2:C1001),TRUE)-_xlfn.NORM.DIST(B11,AVERAGE(Sheet2!C2:C1001),_xlfn.STDEV.S(Sheet2!C2:C1001),TRUE))</f>
        <v>164.51573483493885</v>
      </c>
      <c r="F11" s="6">
        <f>(D11-E11)^2/E11</f>
        <v>3.8470008756759516E-2</v>
      </c>
      <c r="G11" s="28">
        <f>_xlfn.NORM.DIST(C11,AVERAGE(Sheet2!C2:C1001),_xlfn.STDEV.S(Sheet2!C2:C1001),TRUE)</f>
        <v>0.88136385650656179</v>
      </c>
      <c r="H11" t="s">
        <v>85</v>
      </c>
      <c r="I11">
        <f>D14</f>
        <v>7</v>
      </c>
      <c r="J11">
        <f>E14</f>
        <v>6.9114377182537545</v>
      </c>
    </row>
    <row r="12" spans="1:14" x14ac:dyDescent="0.6">
      <c r="A12" t="s">
        <v>9</v>
      </c>
      <c r="B12">
        <v>70</v>
      </c>
      <c r="C12">
        <v>80</v>
      </c>
      <c r="D12" s="5">
        <f>COUNTIFS(Sheet2!C2:C1001,"&gt;="&amp;B12,Sheet2!C2:C1001,"&lt;"&amp;C12)</f>
        <v>90</v>
      </c>
      <c r="E12" s="2">
        <f>COUNT(Sheet2!C2:C1001)*(_xlfn.NORM.DIST(C12,AVERAGE(Sheet2!C2:C1001),_xlfn.STDEV.S(Sheet2!C2:C1001),TRUE)-_xlfn.NORM.DIST(B12,AVERAGE(Sheet2!C2:C1001),_xlfn.STDEV.S(Sheet2!C2:C1001),TRUE))</f>
        <v>81.922110989624201</v>
      </c>
      <c r="F12" s="6">
        <f>(D12-E12)^2/E12</f>
        <v>0.79651622835029967</v>
      </c>
      <c r="G12" s="28">
        <f>_xlfn.NORM.DIST(C12,AVERAGE(Sheet2!C2:C1001),_xlfn.STDEV.S(Sheet2!C2:C1001),TRUE)</f>
        <v>0.963285967496186</v>
      </c>
    </row>
    <row r="13" spans="1:14" x14ac:dyDescent="0.6">
      <c r="A13" t="s">
        <v>10</v>
      </c>
      <c r="B13">
        <v>80</v>
      </c>
      <c r="C13">
        <v>90</v>
      </c>
      <c r="D13" s="5">
        <f>COUNTIFS(Sheet2!C2:C1001,"&gt;="&amp;B13,Sheet2!C2:C1001,"&lt;"&amp;C13)</f>
        <v>30</v>
      </c>
      <c r="E13" s="2">
        <f>COUNT(Sheet2!C2:C1001)*(_xlfn.NORM.DIST(C13,AVERAGE(Sheet2!C2:C1001),_xlfn.STDEV.S(Sheet2!C2:C1001),TRUE)-_xlfn.NORM.DIST(B13,AVERAGE(Sheet2!C2:C1001),_xlfn.STDEV.S(Sheet2!C2:C1001),TRUE))</f>
        <v>28.482605896182122</v>
      </c>
      <c r="F13" s="6">
        <f>(D13-E13)^2/E13</f>
        <v>8.0838279850296013E-2</v>
      </c>
      <c r="G13" s="28">
        <f>_xlfn.NORM.DIST(C13,AVERAGE(Sheet2!C2:C1001),_xlfn.STDEV.S(Sheet2!C2:C1001),TRUE)</f>
        <v>0.99176857339236812</v>
      </c>
    </row>
    <row r="14" spans="1:14" x14ac:dyDescent="0.6">
      <c r="A14" t="s">
        <v>11</v>
      </c>
      <c r="B14">
        <v>90</v>
      </c>
      <c r="C14">
        <v>100</v>
      </c>
      <c r="D14" s="5">
        <f>COUNTIFS(Sheet2!C2:C1001,"&gt;="&amp;B14,Sheet2!C2:C1001,"&lt;="&amp;C14)</f>
        <v>7</v>
      </c>
      <c r="E14" s="2">
        <f>COUNT(Sheet2!C2:C1001)*(_xlfn.NORM.DIST(C14,AVERAGE(Sheet2!C2:C1001),_xlfn.STDEV.S(Sheet2!C2:C1001),TRUE)-_xlfn.NORM.DIST(B14,AVERAGE(Sheet2!C2:C1001),_xlfn.STDEV.S(Sheet2!C2:C1001),TRUE))</f>
        <v>6.9114377182537545</v>
      </c>
      <c r="F14" s="6">
        <f>(D14-E14)^2/E14</f>
        <v>1.1348257870264146E-3</v>
      </c>
      <c r="G14" s="28">
        <f>_xlfn.NORM.DIST(C14,AVERAGE(Sheet2!C2:C1001),_xlfn.STDEV.S(Sheet2!C2:C1001),TRUE)</f>
        <v>0.99868001111062188</v>
      </c>
    </row>
    <row r="15" spans="1:14" x14ac:dyDescent="0.6">
      <c r="A15" s="1" t="s">
        <v>37</v>
      </c>
      <c r="D15" s="5">
        <f>SUM(D5:D14)</f>
        <v>1000</v>
      </c>
      <c r="E15" s="2">
        <f>SUM(E5:E14)</f>
        <v>997.6326670582398</v>
      </c>
      <c r="F15" s="6">
        <f>SUM(F5:F14)</f>
        <v>2.2937141036583975</v>
      </c>
    </row>
    <row r="17" spans="1:5" x14ac:dyDescent="0.6">
      <c r="A17" s="29" t="s">
        <v>38</v>
      </c>
      <c r="B17" s="32">
        <f>F15</f>
        <v>2.2937141036583975</v>
      </c>
    </row>
    <row r="18" spans="1:5" x14ac:dyDescent="0.6">
      <c r="A18" s="30" t="s">
        <v>39</v>
      </c>
      <c r="B18" s="33">
        <f>COUNTA(A5:A14)-1-2</f>
        <v>7</v>
      </c>
    </row>
    <row r="19" spans="1:5" x14ac:dyDescent="0.6">
      <c r="A19" s="30" t="s">
        <v>40</v>
      </c>
      <c r="B19" s="34">
        <f>_xlfn.CHISQ.DIST.RT(B17,B18)</f>
        <v>0.94181391405263204</v>
      </c>
    </row>
    <row r="20" spans="1:5" x14ac:dyDescent="0.6">
      <c r="A20" s="31" t="s">
        <v>41</v>
      </c>
      <c r="B20" s="35" t="str">
        <f>IF(B19&gt;0.05,"✅ 正規分布に適合","❌ 正規分布に適合しない")</f>
        <v>✅ 正規分布に適合</v>
      </c>
    </row>
    <row r="22" spans="1:5" ht="21.5" x14ac:dyDescent="0.65">
      <c r="A22" s="36" t="s">
        <v>42</v>
      </c>
    </row>
    <row r="23" spans="1:5" x14ac:dyDescent="0.6">
      <c r="A23" s="37" t="s">
        <v>62</v>
      </c>
      <c r="B23" s="38" t="s">
        <v>63</v>
      </c>
      <c r="C23" s="38" t="s">
        <v>64</v>
      </c>
      <c r="D23" s="38" t="s">
        <v>65</v>
      </c>
      <c r="E23" s="39" t="s">
        <v>66</v>
      </c>
    </row>
    <row r="24" spans="1:5" x14ac:dyDescent="0.6">
      <c r="A24" s="10" t="s">
        <v>45</v>
      </c>
      <c r="B24" s="40">
        <v>0.68269999999999997</v>
      </c>
      <c r="C24" s="41">
        <f>COUNTIFS(Sheet2!C2:C1001,"&gt;="&amp;AVERAGE(Sheet2!C2:C1001)-_xlfn.STDEV.S(Sheet2!C2:C1001),Sheet2!C2:C1001,"&lt;="&amp;AVERAGE(Sheet2!C2:C1001)+_xlfn.STDEV.S(Sheet2!C2:C1001))</f>
        <v>691</v>
      </c>
      <c r="D24" s="40">
        <f>C24/COUNT(Sheet2!C2:C1001)</f>
        <v>0.69099999999999995</v>
      </c>
      <c r="E24" s="42">
        <f>D24-B24</f>
        <v>8.2999999999999741E-3</v>
      </c>
    </row>
    <row r="25" spans="1:5" x14ac:dyDescent="0.6">
      <c r="A25" s="10" t="s">
        <v>46</v>
      </c>
      <c r="B25" s="40">
        <v>0.95450000000000002</v>
      </c>
      <c r="C25" s="41">
        <f>COUNTIFS(Sheet2!C2:C1001,"&gt;="&amp;AVERAGE(Sheet2!C2:C1001)-2*_xlfn.STDEV.S(Sheet2!C2:C1001),Sheet2!C2:C1001,"&lt;="&amp;AVERAGE(Sheet2!C2:C1001)+2*_xlfn.STDEV.S(Sheet2!C2:C1001))</f>
        <v>953</v>
      </c>
      <c r="D25" s="40">
        <f>C25/COUNT(Sheet2!C2:C1001)</f>
        <v>0.95299999999999996</v>
      </c>
      <c r="E25" s="42">
        <f>D25-B25</f>
        <v>-1.5000000000000568E-3</v>
      </c>
    </row>
    <row r="26" spans="1:5" x14ac:dyDescent="0.6">
      <c r="A26" s="13" t="s">
        <v>47</v>
      </c>
      <c r="B26" s="43">
        <v>0.99729999999999996</v>
      </c>
      <c r="C26" s="44">
        <f>COUNTIFS(Sheet2!C2:C1001,"&gt;="&amp;AVERAGE(Sheet2!C2:C1001)-3*_xlfn.STDEV.S(Sheet2!C2:C1001),Sheet2!C2:C1001,"&lt;="&amp;AVERAGE(Sheet2!C2:C1001)+3*_xlfn.STDEV.S(Sheet2!C2:C1001))</f>
        <v>998</v>
      </c>
      <c r="D26" s="43">
        <f>C26/COUNT(Sheet2!C2:C1001)</f>
        <v>0.998</v>
      </c>
      <c r="E26" s="14">
        <f>D26-B26</f>
        <v>7.0000000000003393E-4</v>
      </c>
    </row>
    <row r="28" spans="1:5" ht="21.5" x14ac:dyDescent="0.65">
      <c r="A28" s="26" t="s">
        <v>48</v>
      </c>
    </row>
    <row r="29" spans="1:5" x14ac:dyDescent="0.6">
      <c r="A29" s="37" t="s">
        <v>49</v>
      </c>
      <c r="B29" s="39" t="s">
        <v>13</v>
      </c>
    </row>
    <row r="30" spans="1:5" x14ac:dyDescent="0.6">
      <c r="A30" s="10" t="s">
        <v>50</v>
      </c>
      <c r="B30" s="11">
        <f>_xlfn.QUARTILE.INC(Sheet2!C2:C1001,1)</f>
        <v>39.814999999999998</v>
      </c>
    </row>
    <row r="31" spans="1:5" x14ac:dyDescent="0.6">
      <c r="A31" s="10" t="s">
        <v>51</v>
      </c>
      <c r="B31" s="11">
        <f>_xlfn.QUARTILE.INC(Sheet2!C2:C1001,3)</f>
        <v>61.3</v>
      </c>
    </row>
    <row r="32" spans="1:5" x14ac:dyDescent="0.6">
      <c r="A32" s="10" t="s">
        <v>52</v>
      </c>
      <c r="B32" s="11">
        <f>B31-B30</f>
        <v>21.484999999999999</v>
      </c>
    </row>
    <row r="33" spans="1:4" x14ac:dyDescent="0.6">
      <c r="A33" s="10" t="s">
        <v>53</v>
      </c>
      <c r="B33" s="11">
        <f>B30-1.5*B32</f>
        <v>7.5874999999999986</v>
      </c>
    </row>
    <row r="34" spans="1:4" x14ac:dyDescent="0.6">
      <c r="A34" s="10" t="s">
        <v>54</v>
      </c>
      <c r="B34" s="11">
        <f>B31+1.5*B32</f>
        <v>93.527500000000003</v>
      </c>
    </row>
    <row r="35" spans="1:4" x14ac:dyDescent="0.6">
      <c r="A35" s="45" t="s">
        <v>55</v>
      </c>
      <c r="B35" s="46">
        <f>COUNTIFS(Sheet2!C2:C1001,"&lt;"&amp;B33)+COUNTIFS(Sheet2!C2:C1001,"&gt;"&amp;B34)</f>
        <v>7</v>
      </c>
    </row>
    <row r="36" spans="1:4" x14ac:dyDescent="0.6">
      <c r="A36" s="47" t="s">
        <v>56</v>
      </c>
      <c r="B36" s="48">
        <f>B35/COUNT(Sheet2!C2:C1001)</f>
        <v>7.0000000000000001E-3</v>
      </c>
    </row>
    <row r="38" spans="1:4" ht="21.5" x14ac:dyDescent="0.65">
      <c r="A38" s="26" t="s">
        <v>57</v>
      </c>
    </row>
    <row r="39" spans="1:4" x14ac:dyDescent="0.6">
      <c r="A39" s="37" t="s">
        <v>58</v>
      </c>
      <c r="B39" s="38" t="s">
        <v>59</v>
      </c>
      <c r="C39" s="38" t="s">
        <v>60</v>
      </c>
      <c r="D39" s="39" t="s">
        <v>61</v>
      </c>
    </row>
    <row r="40" spans="1:4" x14ac:dyDescent="0.6">
      <c r="A40" s="10">
        <v>10</v>
      </c>
      <c r="B40" s="50">
        <f>_xlfn.NORM.DIST(A40,AVERAGE(Sheet2!C2:C1001),_xlfn.STDEV.S(Sheet2!C2:C1001),TRUE)</f>
        <v>6.7908714311518507E-3</v>
      </c>
      <c r="C40" s="50">
        <f>COUNTIFS(Sheet2!C2:C1001,"&lt;="&amp;A40)/COUNT(Sheet2!C2:C1001)</f>
        <v>7.0000000000000001E-3</v>
      </c>
      <c r="D40" s="12">
        <f>ABS(C40-B40)</f>
        <v>2.0912856884814941E-4</v>
      </c>
    </row>
    <row r="41" spans="1:4" x14ac:dyDescent="0.6">
      <c r="A41" s="10">
        <v>20</v>
      </c>
      <c r="B41" s="50">
        <f>_xlfn.NORM.DIST(A41,AVERAGE(Sheet2!C2:C1001),_xlfn.STDEV.S(Sheet2!C2:C1001),TRUE)</f>
        <v>3.1456151302488258E-2</v>
      </c>
      <c r="C41" s="50">
        <f>COUNTIFS(Sheet2!C2:C1001,"&lt;="&amp;A41)/COUNT(Sheet2!C2:C1001)</f>
        <v>3.4000000000000002E-2</v>
      </c>
      <c r="D41" s="12">
        <f>ABS(C41-B41)</f>
        <v>2.5438486975117441E-3</v>
      </c>
    </row>
    <row r="42" spans="1:4" x14ac:dyDescent="0.6">
      <c r="A42" s="10">
        <v>30</v>
      </c>
      <c r="B42" s="50">
        <f>_xlfn.NORM.DIST(A42,AVERAGE(Sheet2!C2:C1001),_xlfn.STDEV.S(Sheet2!C2:C1001),TRUE)</f>
        <v>0.10537930594694903</v>
      </c>
      <c r="C42" s="50">
        <f>COUNTIFS(Sheet2!C2:C1001,"&lt;="&amp;A42)/COUNT(Sheet2!C2:C1001)</f>
        <v>0.105</v>
      </c>
      <c r="D42" s="12">
        <f>ABS(C42-B42)</f>
        <v>3.7930594694902953E-4</v>
      </c>
    </row>
    <row r="43" spans="1:4" x14ac:dyDescent="0.6">
      <c r="A43" s="10">
        <v>40</v>
      </c>
      <c r="B43" s="50">
        <f>_xlfn.NORM.DIST(A43,AVERAGE(Sheet2!C2:C1001),_xlfn.STDEV.S(Sheet2!C2:C1001),TRUE)</f>
        <v>0.26006222450446437</v>
      </c>
      <c r="C43" s="50">
        <f>COUNTIFS(Sheet2!C2:C1001,"&lt;="&amp;A43)/COUNT(Sheet2!C2:C1001)</f>
        <v>0.253</v>
      </c>
      <c r="D43" s="12">
        <f>ABS(C43-B43)</f>
        <v>7.062224504464365E-3</v>
      </c>
    </row>
    <row r="44" spans="1:4" x14ac:dyDescent="0.6">
      <c r="A44" s="10">
        <v>50</v>
      </c>
      <c r="B44" s="50">
        <f>_xlfn.NORM.DIST(A44,AVERAGE(Sheet2!C2:C1001),_xlfn.STDEV.S(Sheet2!C2:C1001),TRUE)</f>
        <v>0.48610964794343337</v>
      </c>
      <c r="C44" s="50">
        <f>COUNTIFS(Sheet2!C2:C1001,"&lt;="&amp;A44)/COUNT(Sheet2!C2:C1001)</f>
        <v>0.48699999999999999</v>
      </c>
      <c r="D44" s="12">
        <f>ABS(C44-B44)</f>
        <v>8.9035205656662342E-4</v>
      </c>
    </row>
    <row r="45" spans="1:4" x14ac:dyDescent="0.6">
      <c r="A45" s="10">
        <v>60</v>
      </c>
      <c r="B45" s="50">
        <f>_xlfn.NORM.DIST(A45,AVERAGE(Sheet2!C2:C1001),_xlfn.STDEV.S(Sheet2!C2:C1001),TRUE)</f>
        <v>0.71684812167162293</v>
      </c>
      <c r="C45" s="50">
        <f>COUNTIFS(Sheet2!C2:C1001,"&lt;="&amp;A45)/COUNT(Sheet2!C2:C1001)</f>
        <v>0.71099999999999997</v>
      </c>
      <c r="D45" s="12">
        <f>ABS(C45-B45)</f>
        <v>5.8481216716229634E-3</v>
      </c>
    </row>
    <row r="46" spans="1:4" x14ac:dyDescent="0.6">
      <c r="A46" s="10">
        <v>70</v>
      </c>
      <c r="B46" s="50">
        <f>_xlfn.NORM.DIST(A46,AVERAGE(Sheet2!C2:C1001),_xlfn.STDEV.S(Sheet2!C2:C1001),TRUE)</f>
        <v>0.88136385650656179</v>
      </c>
      <c r="C46" s="50">
        <f>COUNTIFS(Sheet2!C2:C1001,"&lt;="&amp;A46)/COUNT(Sheet2!C2:C1001)</f>
        <v>0.873</v>
      </c>
      <c r="D46" s="12">
        <f>ABS(C46-B46)</f>
        <v>8.3638565065617954E-3</v>
      </c>
    </row>
    <row r="47" spans="1:4" x14ac:dyDescent="0.6">
      <c r="A47" s="10">
        <v>80</v>
      </c>
      <c r="B47" s="50">
        <f>_xlfn.NORM.DIST(A47,AVERAGE(Sheet2!C2:C1001),_xlfn.STDEV.S(Sheet2!C2:C1001),TRUE)</f>
        <v>0.963285967496186</v>
      </c>
      <c r="C47" s="50">
        <f>COUNTIFS(Sheet2!C2:C1001,"&lt;="&amp;A47)/COUNT(Sheet2!C2:C1001)</f>
        <v>0.96299999999999997</v>
      </c>
      <c r="D47" s="12">
        <f>ABS(C47-B47)</f>
        <v>2.8596749618603479E-4</v>
      </c>
    </row>
    <row r="48" spans="1:4" x14ac:dyDescent="0.6">
      <c r="A48" s="10">
        <v>90</v>
      </c>
      <c r="B48" s="50">
        <f>_xlfn.NORM.DIST(A48,AVERAGE(Sheet2!C2:C1001),_xlfn.STDEV.S(Sheet2!C2:C1001),TRUE)</f>
        <v>0.99176857339236812</v>
      </c>
      <c r="C48" s="50">
        <f>COUNTIFS(Sheet2!C2:C1001,"&lt;="&amp;A48)/COUNT(Sheet2!C2:C1001)</f>
        <v>0.99299999999999999</v>
      </c>
      <c r="D48" s="12">
        <f>ABS(C48-B48)</f>
        <v>1.2314266076318692E-3</v>
      </c>
    </row>
    <row r="49" spans="1:4" x14ac:dyDescent="0.6">
      <c r="A49" s="13">
        <v>100</v>
      </c>
      <c r="B49" s="51">
        <f>_xlfn.NORM.DIST(A49,AVERAGE(Sheet2!C2:C1001),_xlfn.STDEV.S(Sheet2!C2:C1001),TRUE)</f>
        <v>0.99868001111062188</v>
      </c>
      <c r="C49" s="51">
        <f>COUNTIFS(Sheet2!C2:C1001,"&lt;="&amp;A49)/COUNT(Sheet2!C2:C1001)</f>
        <v>1</v>
      </c>
      <c r="D49" s="52">
        <f>ABS(C49-B49)</f>
        <v>1.3199888893781209E-3</v>
      </c>
    </row>
    <row r="51" spans="1:4" x14ac:dyDescent="0.6">
      <c r="A51" s="29" t="s">
        <v>67</v>
      </c>
      <c r="B51" s="49">
        <f>MAX(D40:D49)</f>
        <v>8.3638565065617954E-3</v>
      </c>
    </row>
    <row r="52" spans="1:4" x14ac:dyDescent="0.6">
      <c r="A52" s="30" t="s">
        <v>68</v>
      </c>
      <c r="B52" s="34">
        <f>1.36/SQRT(COUNT(Sheet2!C2:C1001))</f>
        <v>4.3006976178289961E-2</v>
      </c>
    </row>
    <row r="53" spans="1:4" x14ac:dyDescent="0.6">
      <c r="A53" s="31" t="s">
        <v>69</v>
      </c>
      <c r="B53" s="35" t="str">
        <f>IF(B51&lt;B52,"✅ 正規分布に適合","❌ 正規分布に適合しない")</f>
        <v>✅ 正規分布に適合</v>
      </c>
    </row>
    <row r="55" spans="1:4" ht="21.5" x14ac:dyDescent="0.65">
      <c r="A55" s="36" t="s">
        <v>70</v>
      </c>
    </row>
  </sheetData>
  <phoneticPr fontId="1"/>
  <conditionalFormatting sqref="E24:E26">
    <cfRule type="colorScale" priority="1">
      <colorScale>
        <cfvo type="min"/>
        <cfvo type="percentile" val="50"/>
        <cfvo type="max"/>
        <color rgb="FFC6EFCE"/>
        <color rgb="FFFFFF00"/>
        <color rgb="FFFFC7CE"/>
      </colorScale>
    </cfRule>
  </conditionalFormatting>
  <conditionalFormatting sqref="E24:E26">
    <cfRule type="colorScale" priority="2">
      <colorScale>
        <cfvo type="min"/>
        <cfvo type="percentile" val="50"/>
        <cfvo type="max"/>
        <color rgb="FFC6EFCE"/>
        <color rgb="FFFFFF00"/>
        <color rgb="FFFFC7CE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01524DC532D42A0E0ED886331A72B" ma:contentTypeVersion="13" ma:contentTypeDescription="Create a new document." ma:contentTypeScope="" ma:versionID="d936d863d335d354da51eb78ca1ae338">
  <xsd:schema xmlns:xsd="http://www.w3.org/2001/XMLSchema" xmlns:xs="http://www.w3.org/2001/XMLSchema" xmlns:p="http://schemas.microsoft.com/office/2006/metadata/properties" xmlns:ns2="f577acbf-5b0b-4b4f-9948-268e97f8d3a4" xmlns:ns3="b1e4d6ee-9f6f-43f8-a618-24f3d84da28f" targetNamespace="http://schemas.microsoft.com/office/2006/metadata/properties" ma:root="true" ma:fieldsID="5fbac08d56b1b04aa33acbc31e882ce9" ns2:_="" ns3:_="">
    <xsd:import namespace="f577acbf-5b0b-4b4f-9948-268e97f8d3a4"/>
    <xsd:import namespace="b1e4d6ee-9f6f-43f8-a618-24f3d84da2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Document_x0020_Purpose" minOccurs="0"/>
                <xsd:element ref="ns2:Initiative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7acbf-5b0b-4b4f-9948-268e97f8d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_x0020_Purpose" ma:index="14" nillable="true" ma:displayName="Document Purpose" ma:default="Informational" ma:format="Dropdown" ma:internalName="Document_x0020_Purpose">
      <xsd:simpleType>
        <xsd:restriction base="dms:Choice">
          <xsd:enumeration value="Informational"/>
          <xsd:enumeration value="Feature Spec"/>
          <xsd:enumeration value="Engineering Design"/>
          <xsd:enumeration value="Planning"/>
        </xsd:restriction>
      </xsd:simpleType>
    </xsd:element>
    <xsd:element name="Initiatives" ma:index="15" nillable="true" ma:displayName="Initiatives" ma:description="List of initiatives related to this document" ma:internalName="Initiativ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d-in MAU"/>
                    <xsd:enumeration value="Custom Functions"/>
                    <xsd:enumeration value="Data &amp; Analytics"/>
                    <xsd:enumeration value="DevEx: Portals &amp; Programs"/>
                    <xsd:enumeration value="DevEx: Tools &amp; Libraries"/>
                    <xsd:enumeration value="Engineering"/>
                    <xsd:enumeration value="Excel API"/>
                    <xsd:enumeration value="In-Market Support"/>
                    <xsd:enumeration value="Maker Access"/>
                    <xsd:enumeration value="SDX Runtime &amp; Partners"/>
                    <xsd:enumeration value="SDX Service Delivery"/>
                    <xsd:enumeration value="SDX API &amp; Pipeline"/>
                    <xsd:enumeration value="Shield &amp; OCE"/>
                  </xsd:restriction>
                </xsd:simpleType>
              </xsd:element>
            </xsd:sequence>
          </xsd:extension>
        </xsd:complexContent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4d6ee-9f6f-43f8-a618-24f3d84da2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3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Purpose xmlns="f577acbf-5b0b-4b4f-9948-268e97f8d3a4">Informational</Document_x0020_Purpose>
    <Initiatives xmlns="f577acbf-5b0b-4b4f-9948-268e97f8d3a4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26A393-DB36-49FF-B8B1-6D5559B7A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7acbf-5b0b-4b4f-9948-268e97f8d3a4"/>
    <ds:schemaRef ds:uri="b1e4d6ee-9f6f-43f8-a618-24f3d84da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B5453-596E-4CE8-BCCA-8DF4D5465AF4}">
  <ds:schemaRefs>
    <ds:schemaRef ds:uri="http://schemas.microsoft.com/office/2006/metadata/properties"/>
    <ds:schemaRef ds:uri="b1e4d6ee-9f6f-43f8-a618-24f3d84da28f"/>
    <ds:schemaRef ds:uri="http://purl.org/dc/terms/"/>
    <ds:schemaRef ds:uri="http://schemas.openxmlformats.org/package/2006/metadata/core-properties"/>
    <ds:schemaRef ds:uri="f577acbf-5b0b-4b4f-9948-268e97f8d3a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48E296-90D9-4A92-A29D-759F46DCA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分析結果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考司 山口</cp:lastModifiedBy>
  <dcterms:created xsi:type="dcterms:W3CDTF">2018-06-07T17:34:22Z</dcterms:created>
  <dcterms:modified xsi:type="dcterms:W3CDTF">2026-04-13T05:11:38Z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0x010100CD401524DC532D42A0E0ED886331A72B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iteId">
    <vt:lpwstr>72f988bf-86f1-41af-91ab-2d7cd011db47</vt:lpwstr>
  </property>
  <property fmtid="{D5CDD505-2E9C-101B-9397-08002B2CF9AE}" pid="5" name="MSIP_Label_f42aa342-8706-4288-bd11-ebb85995028c_Owner">
    <vt:lpwstr>t-dahop@microsoft.com</vt:lpwstr>
  </property>
  <property fmtid="{D5CDD505-2E9C-101B-9397-08002B2CF9AE}" pid="6" name="MSIP_Label_f42aa342-8706-4288-bd11-ebb85995028c_SetDate">
    <vt:lpwstr>2018-06-18T14:22:57.3833839Z</vt:lpwstr>
  </property>
  <property fmtid="{D5CDD505-2E9C-101B-9397-08002B2CF9AE}" pid="7" name="MSIP_Label_f42aa342-8706-4288-bd11-ebb85995028c_Name">
    <vt:lpwstr>General</vt:lpwstr>
  </property>
  <property fmtid="{D5CDD505-2E9C-101B-9397-08002B2CF9AE}" pid="8" name="MSIP_Label_f42aa342-8706-4288-bd11-ebb85995028c_Application">
    <vt:lpwstr>Microsoft Azure Information Protection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